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9284B120-0BB1-44BE-AE97-C1ACE83A56C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8" i="8" l="1"/>
  <c r="B147" i="8"/>
  <c r="B146" i="8"/>
  <c r="B145" i="8"/>
  <c r="B144" i="8"/>
  <c r="B143" i="8"/>
  <c r="B142" i="8"/>
  <c r="B141" i="8"/>
  <c r="B140" i="8"/>
  <c r="B139" i="8"/>
  <c r="B138" i="8"/>
  <c r="B137" i="8"/>
  <c r="D120" i="8"/>
  <c r="B120" i="8"/>
  <c r="D119" i="8"/>
  <c r="B119" i="8"/>
  <c r="D118" i="8"/>
  <c r="B118" i="8"/>
  <c r="D117" i="8"/>
  <c r="B117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5" i="5"/>
  <c r="B84" i="5"/>
  <c r="B83" i="5"/>
  <c r="B82" i="5"/>
  <c r="B81" i="5"/>
  <c r="B80" i="5"/>
  <c r="B79" i="5"/>
  <c r="B78" i="5"/>
  <c r="B77" i="5"/>
  <c r="B76" i="5"/>
  <c r="B75" i="5"/>
  <c r="B74" i="5"/>
  <c r="D58" i="5"/>
  <c r="B58" i="5"/>
  <c r="D57" i="5"/>
  <c r="B57" i="5"/>
  <c r="D56" i="5"/>
  <c r="B56" i="5"/>
  <c r="D55" i="5"/>
  <c r="B55" i="5"/>
  <c r="B148" i="4"/>
  <c r="B147" i="4"/>
  <c r="B146" i="4"/>
  <c r="B145" i="4"/>
  <c r="B144" i="4"/>
  <c r="B143" i="4"/>
  <c r="B142" i="4"/>
  <c r="B141" i="4"/>
  <c r="B140" i="4"/>
  <c r="B139" i="4"/>
  <c r="B138" i="4"/>
  <c r="B137" i="4"/>
  <c r="D120" i="4"/>
  <c r="B120" i="4"/>
  <c r="D119" i="4"/>
  <c r="B119" i="4"/>
  <c r="D118" i="4"/>
  <c r="B118" i="4"/>
  <c r="D117" i="4"/>
  <c r="B117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5" i="1"/>
  <c r="B84" i="1"/>
  <c r="B83" i="1"/>
  <c r="B82" i="1"/>
  <c r="B81" i="1"/>
  <c r="B80" i="1"/>
  <c r="B79" i="1"/>
  <c r="B78" i="1"/>
  <c r="B77" i="1"/>
  <c r="B76" i="1"/>
  <c r="B75" i="1"/>
  <c r="B74" i="1"/>
  <c r="D58" i="1"/>
  <c r="B58" i="1"/>
  <c r="D57" i="1"/>
  <c r="B57" i="1"/>
  <c r="D56" i="1"/>
  <c r="B56" i="1"/>
  <c r="D55" i="1"/>
  <c r="B55" i="1"/>
</calcChain>
</file>

<file path=xl/sharedStrings.xml><?xml version="1.0" encoding="utf-8"?>
<sst xmlns="http://schemas.openxmlformats.org/spreadsheetml/2006/main" count="490" uniqueCount="53">
  <si>
    <t>HP650L Ford</t>
  </si>
  <si>
    <t>Injector Type:</t>
  </si>
  <si>
    <t>HP650L</t>
  </si>
  <si>
    <t>Matched Set:</t>
  </si>
  <si>
    <t>None selected</t>
  </si>
  <si>
    <t>Report Date:</t>
  </si>
  <si>
    <t>28/01/2025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</si>
  <si>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</si>
  <si>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</si>
  <si>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</si>
  <si>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</si>
  <si>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</si>
  <si>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</si>
  <si>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</si>
  <si>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</si>
  <si>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</si>
  <si>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</si>
  <si>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</si>
  <si>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</si>
  <si>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</si>
  <si>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</si>
  <si>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</si>
  <si>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</si>
  <si>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</si>
  <si>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</si>
  <si>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</si>
  <si>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</si>
  <si>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</si>
  <si>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</si>
  <si>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</si>
  <si>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</si>
  <si>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Low Flow Offsets at Pressure [ms]</t>
  </si>
  <si>
    <t>Injector Comp Batt Volt Offset</t>
  </si>
  <si>
    <t>Offset [s]</t>
  </si>
  <si>
    <t>Low Slope Multiplier</t>
  </si>
  <si>
    <t>Multiplier</t>
  </si>
  <si>
    <t>High Slope Multiplier</t>
  </si>
  <si>
    <t>Breakpoint Multiplier</t>
  </si>
  <si>
    <t>Offset Multiplier</t>
  </si>
  <si>
    <t>FNPW_LOWCOMP (Low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</si>
  <si>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</si>
  <si>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</si>
  <si>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</si>
  <si>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</si>
  <si>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</si>
  <si>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</si>
  <si>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</si>
  <si>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</si>
  <si>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FNPW_Offset (Battery Offset)</t>
  </si>
  <si>
    <t>FNPW_LSCOMP (Low Flow Slope)</t>
  </si>
  <si>
    <t>FNPW_HSCOMP (High Flow Slope)</t>
  </si>
  <si>
    <t>FNPW_BKCOMP (Knee Flow Rate)</t>
  </si>
  <si>
    <t>Offset Multiplier (High Flow Offset)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</si>
</sst>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0" fontId="0" fillId="0" borderId="0" xfId="0" applyProtection="1">
      <protection locked="0"/>
    </xf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45C977-9D12-4CB4-8BE9-7216E71D2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0CAE29-6BAB-4587-9E0C-26AEEAA13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AB3786-19A0-4839-AA01-BF7456229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16ADF2-6B5F-4908-97AB-73DFB7859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056BE6-E37B-4941-B76F-6402829BC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CB121E-7018-417C-B096-CA604BB8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A20419-63DA-4629-BBC4-0F8DAE0B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CBC144-476B-46F0-BE8F-79FB6C696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32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58.015095100000003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3.0558017134129532E-3</v>
      </c>
    </row>
    <row r="35" spans="1:2" hidden="1" x14ac:dyDescent="0.25">
      <c r="A35" s="5">
        <v>30</v>
      </c>
      <c r="B35" s="7">
        <v>2.8952651894237689E-3</v>
      </c>
    </row>
    <row r="36" spans="1:2" hidden="1" x14ac:dyDescent="0.25">
      <c r="A36" s="5">
        <v>40</v>
      </c>
      <c r="B36" s="7">
        <v>3.4643494725070281E-3</v>
      </c>
    </row>
    <row r="37" spans="1:2" hidden="1" x14ac:dyDescent="0.25">
      <c r="A37" s="5">
        <v>43.511299999999999</v>
      </c>
      <c r="B37" s="7">
        <v>3.6641720368260512E-3</v>
      </c>
    </row>
    <row r="38" spans="1:2" hidden="1" x14ac:dyDescent="0.25">
      <c r="A38" s="5">
        <v>50</v>
      </c>
      <c r="B38" s="7">
        <v>4.2309817264067993E-3</v>
      </c>
    </row>
    <row r="39" spans="1:2" hidden="1" x14ac:dyDescent="0.25">
      <c r="A39" s="5">
        <v>60.000000000000007</v>
      </c>
      <c r="B39" s="7">
        <v>5.1524496624970762E-3</v>
      </c>
    </row>
    <row r="40" spans="1:2" hidden="1" x14ac:dyDescent="0.25">
      <c r="A40" s="8">
        <v>70</v>
      </c>
      <c r="B40" s="10">
        <v>6.2674554223920197E-3</v>
      </c>
    </row>
    <row r="41" spans="1:2" hidden="1" x14ac:dyDescent="0.25"/>
    <row r="42" spans="1:2" ht="31.5" hidden="1" x14ac:dyDescent="0.5">
      <c r="A42" s="1" t="s">
        <v>18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20</v>
      </c>
      <c r="B45" s="21">
        <v>3.1761696131908163E-5</v>
      </c>
    </row>
    <row r="46" spans="1:2" hidden="1" x14ac:dyDescent="0.25">
      <c r="A46" s="5">
        <v>30</v>
      </c>
      <c r="B46" s="21">
        <v>3.6628764564385573E-5</v>
      </c>
    </row>
    <row r="47" spans="1:2" hidden="1" x14ac:dyDescent="0.25">
      <c r="A47" s="5">
        <v>40</v>
      </c>
      <c r="B47" s="21">
        <v>3.8284220111522103E-5</v>
      </c>
    </row>
    <row r="48" spans="1:2" hidden="1" x14ac:dyDescent="0.25">
      <c r="A48" s="5">
        <v>43.511299999999999</v>
      </c>
      <c r="B48" s="21">
        <v>3.8865500217787562E-5</v>
      </c>
    </row>
    <row r="49" spans="1:13" hidden="1" x14ac:dyDescent="0.25">
      <c r="A49" s="5">
        <v>50</v>
      </c>
      <c r="B49" s="21">
        <v>3.9016503335636219E-5</v>
      </c>
    </row>
    <row r="50" spans="1:13" hidden="1" x14ac:dyDescent="0.25">
      <c r="A50" s="5">
        <v>60.000000000000007</v>
      </c>
      <c r="B50" s="21">
        <v>3.8924439607829877E-5</v>
      </c>
    </row>
    <row r="51" spans="1:13" hidden="1" x14ac:dyDescent="0.25">
      <c r="A51" s="8">
        <v>70</v>
      </c>
      <c r="B51" s="22">
        <v>3.7520776929816922E-5</v>
      </c>
    </row>
    <row r="52" spans="1:13" hidden="1" x14ac:dyDescent="0.25"/>
    <row r="53" spans="1:13" ht="28.9" customHeight="1" x14ac:dyDescent="0.5">
      <c r="A53" s="1" t="s">
        <v>19</v>
      </c>
      <c r="B53" s="1"/>
    </row>
    <row r="54" spans="1:13" x14ac:dyDescent="0.25">
      <c r="A54" s="23"/>
      <c r="B54" s="24" t="s">
        <v>20</v>
      </c>
      <c r="C54" s="24"/>
      <c r="D54" s="24" t="s">
        <v>21</v>
      </c>
      <c r="E54" s="25"/>
    </row>
    <row r="55" spans="1:13" x14ac:dyDescent="0.25">
      <c r="A55" s="5" t="s">
        <v>22</v>
      </c>
      <c r="B55" s="26">
        <f>1000 * (0.00496954704034322)*B29</f>
        <v>3.5283783986436861</v>
      </c>
      <c r="C55" s="26" t="s">
        <v>23</v>
      </c>
      <c r="D55" s="26">
        <f>1000 * 0.00496954704034322*B29 / 453592</f>
        <v>7.7787491812988012E-6</v>
      </c>
      <c r="E55" s="21" t="s">
        <v>24</v>
      </c>
    </row>
    <row r="56" spans="1:13" x14ac:dyDescent="0.25">
      <c r="A56" s="5" t="s">
        <v>25</v>
      </c>
      <c r="B56" s="26">
        <f>(822.963753884714)*B29 / 60</f>
        <v>9.7384044209691165</v>
      </c>
      <c r="C56" s="26" t="s">
        <v>26</v>
      </c>
      <c r="D56" s="26">
        <f>(822.963753884714)*B29 * 0.00220462 / 60</f>
        <v>2.1469481154556935E-2</v>
      </c>
      <c r="E56" s="21" t="s">
        <v>27</v>
      </c>
    </row>
    <row r="57" spans="1:13" x14ac:dyDescent="0.25">
      <c r="A57" s="5" t="s">
        <v>28</v>
      </c>
      <c r="B57" s="26">
        <f>(1188.13602134143)*B29 / 60</f>
        <v>14.05960958587359</v>
      </c>
      <c r="C57" s="26" t="s">
        <v>26</v>
      </c>
      <c r="D57" s="26">
        <f>(1188.13602134143)*B29 * 0.00220462 / 60</f>
        <v>3.0996096485208631E-2</v>
      </c>
      <c r="E57" s="21" t="s">
        <v>27</v>
      </c>
    </row>
    <row r="58" spans="1:13" x14ac:dyDescent="0.25">
      <c r="A58" s="8" t="s">
        <v>29</v>
      </c>
      <c r="B58" s="27">
        <f>0.0000389427133822733</f>
        <v>3.8942713382273299E-5</v>
      </c>
      <c r="C58" s="27" t="s">
        <v>30</v>
      </c>
      <c r="D58" s="27">
        <f>0.0000389427133822733</f>
        <v>3.8942713382273299E-5</v>
      </c>
      <c r="E58" s="22" t="s">
        <v>30</v>
      </c>
    </row>
    <row r="61" spans="1:13" ht="31.5" hidden="1" x14ac:dyDescent="0.5">
      <c r="A61" s="1" t="s">
        <v>31</v>
      </c>
      <c r="B61" s="1"/>
    </row>
    <row r="62" spans="1:13" hidden="1" x14ac:dyDescent="0.25">
      <c r="A62" s="2"/>
      <c r="B62" s="28" t="s">
        <v>16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18"/>
    </row>
    <row r="63" spans="1:13" hidden="1" x14ac:dyDescent="0.25">
      <c r="A63" s="19" t="s">
        <v>17</v>
      </c>
      <c r="B63" s="29">
        <v>15</v>
      </c>
      <c r="C63" s="29">
        <v>14.5</v>
      </c>
      <c r="D63" s="29">
        <v>14</v>
      </c>
      <c r="E63" s="29">
        <v>13.5</v>
      </c>
      <c r="F63" s="29">
        <v>13</v>
      </c>
      <c r="G63" s="29">
        <v>12</v>
      </c>
      <c r="H63" s="29">
        <v>11</v>
      </c>
      <c r="I63" s="29">
        <v>10</v>
      </c>
      <c r="J63" s="29">
        <v>9</v>
      </c>
      <c r="K63" s="29">
        <v>8</v>
      </c>
      <c r="L63" s="29">
        <v>7</v>
      </c>
      <c r="M63" s="20">
        <v>6</v>
      </c>
    </row>
    <row r="64" spans="1:13" hidden="1" x14ac:dyDescent="0.25">
      <c r="A64" s="5">
        <v>20</v>
      </c>
      <c r="B64" s="26">
        <v>0.98917582417915362</v>
      </c>
      <c r="C64" s="26">
        <v>1.029310860339312</v>
      </c>
      <c r="D64" s="26">
        <v>1.0706694391449101</v>
      </c>
      <c r="E64" s="26">
        <v>1.1139541686226619</v>
      </c>
      <c r="F64" s="26">
        <v>1.1600279472174679</v>
      </c>
      <c r="G64" s="26">
        <v>1.2647956976290291</v>
      </c>
      <c r="H64" s="26">
        <v>1.3950816863032269</v>
      </c>
      <c r="I64" s="26">
        <v>1.563559555855109</v>
      </c>
      <c r="J64" s="26">
        <v>1.785467595591161</v>
      </c>
      <c r="K64" s="26">
        <v>2.0786087415092829</v>
      </c>
      <c r="L64" s="26">
        <v>2.4633505762988088</v>
      </c>
      <c r="M64" s="21">
        <v>2.9626253293404941</v>
      </c>
    </row>
    <row r="65" spans="1:13" hidden="1" x14ac:dyDescent="0.25">
      <c r="A65" s="5">
        <v>30</v>
      </c>
      <c r="B65" s="26">
        <v>1.0094966449270419</v>
      </c>
      <c r="C65" s="26">
        <v>1.047843170145909</v>
      </c>
      <c r="D65" s="26">
        <v>1.087885673477045</v>
      </c>
      <c r="E65" s="26">
        <v>1.1304414015144639</v>
      </c>
      <c r="F65" s="26">
        <v>1.17648789127037</v>
      </c>
      <c r="G65" s="26">
        <v>1.2837647560776411</v>
      </c>
      <c r="H65" s="26">
        <v>1.420742372360897</v>
      </c>
      <c r="I65" s="26">
        <v>1.601011491273602</v>
      </c>
      <c r="J65" s="26">
        <v>1.8407275106606551</v>
      </c>
      <c r="K65" s="26">
        <v>2.158610475058365</v>
      </c>
      <c r="L65" s="26">
        <v>2.5759450756944831</v>
      </c>
      <c r="M65" s="21">
        <v>3.1165806504881739</v>
      </c>
    </row>
    <row r="66" spans="1:13" hidden="1" x14ac:dyDescent="0.25">
      <c r="A66" s="5">
        <v>40</v>
      </c>
      <c r="B66" s="26">
        <v>1.035530553561294</v>
      </c>
      <c r="C66" s="26">
        <v>1.0732518816921841</v>
      </c>
      <c r="D66" s="26">
        <v>1.113249529905957</v>
      </c>
      <c r="E66" s="26">
        <v>1.1564553833639371</v>
      </c>
      <c r="F66" s="26">
        <v>1.2039616176456189</v>
      </c>
      <c r="G66" s="26">
        <v>1.317045383089309</v>
      </c>
      <c r="H66" s="26">
        <v>1.4644440392374809</v>
      </c>
      <c r="I66" s="26">
        <v>1.6606654457820109</v>
      </c>
      <c r="J66" s="26">
        <v>1.9227821091062129</v>
      </c>
      <c r="K66" s="26">
        <v>2.2704311822848071</v>
      </c>
      <c r="L66" s="26">
        <v>2.7258144650839542</v>
      </c>
      <c r="M66" s="21">
        <v>3.3136984039612352</v>
      </c>
    </row>
    <row r="67" spans="1:13" hidden="1" x14ac:dyDescent="0.25">
      <c r="A67" s="5">
        <v>43.511299999999999</v>
      </c>
      <c r="B67" s="26">
        <v>1.044671839900039</v>
      </c>
      <c r="C67" s="26">
        <v>1.0821736425774271</v>
      </c>
      <c r="D67" s="26">
        <v>1.1221555408138411</v>
      </c>
      <c r="E67" s="26">
        <v>1.165589672810742</v>
      </c>
      <c r="F67" s="26">
        <v>1.2136084671877601</v>
      </c>
      <c r="G67" s="26">
        <v>1.3287312096519159</v>
      </c>
      <c r="H67" s="26">
        <v>1.479789005527856</v>
      </c>
      <c r="I67" s="26">
        <v>1.681611738828549</v>
      </c>
      <c r="J67" s="26">
        <v>1.9515939402584019</v>
      </c>
      <c r="K67" s="26">
        <v>2.309694787213227</v>
      </c>
      <c r="L67" s="26">
        <v>2.778438103780279</v>
      </c>
      <c r="M67" s="21">
        <v>3.382912360738231</v>
      </c>
    </row>
    <row r="68" spans="1:13" hidden="1" x14ac:dyDescent="0.25">
      <c r="A68" s="5">
        <v>50</v>
      </c>
      <c r="B68" s="26">
        <v>1.064802498498983</v>
      </c>
      <c r="C68" s="26">
        <v>1.1026460355689369</v>
      </c>
      <c r="D68" s="26">
        <v>1.1434239542079969</v>
      </c>
      <c r="E68" s="26">
        <v>1.1881827781447829</v>
      </c>
      <c r="F68" s="26">
        <v>1.2381293215260989</v>
      </c>
      <c r="G68" s="26">
        <v>1.359214275300731</v>
      </c>
      <c r="H68" s="26">
        <v>1.519539137070762</v>
      </c>
      <c r="I68" s="26">
        <v>1.734528875066478</v>
      </c>
      <c r="J68" s="26">
        <v>2.0221731042096058</v>
      </c>
      <c r="K68" s="26">
        <v>2.4030260861132802</v>
      </c>
      <c r="L68" s="26">
        <v>2.9002067290820719</v>
      </c>
      <c r="M68" s="21">
        <v>3.5393985881119758</v>
      </c>
    </row>
    <row r="69" spans="1:13" hidden="1" x14ac:dyDescent="0.25">
      <c r="A69" s="5">
        <v>60.000000000000007</v>
      </c>
      <c r="B69" s="26">
        <v>1.096581414169143</v>
      </c>
      <c r="C69" s="26">
        <v>1.135152624509238</v>
      </c>
      <c r="D69" s="26">
        <v>1.177382114288412</v>
      </c>
      <c r="E69" s="26">
        <v>1.224431045802578</v>
      </c>
      <c r="F69" s="26">
        <v>1.277620871765851</v>
      </c>
      <c r="G69" s="26">
        <v>1.4085104699873201</v>
      </c>
      <c r="H69" s="26">
        <v>1.5838283390301009</v>
      </c>
      <c r="I69" s="26">
        <v>1.8199165556628889</v>
      </c>
      <c r="J69" s="26">
        <v>2.1356818433458238</v>
      </c>
      <c r="K69" s="26">
        <v>2.5525955722304539</v>
      </c>
      <c r="L69" s="26">
        <v>3.094693759159763</v>
      </c>
      <c r="M69" s="21">
        <v>3.7885770676681578</v>
      </c>
    </row>
    <row r="70" spans="1:13" hidden="1" x14ac:dyDescent="0.25">
      <c r="A70" s="8">
        <v>70</v>
      </c>
      <c r="B70" s="27">
        <v>1.1314075367795511</v>
      </c>
      <c r="C70" s="27">
        <v>1.1715180735026569</v>
      </c>
      <c r="D70" s="27">
        <v>1.2161068109067461</v>
      </c>
      <c r="E70" s="27">
        <v>1.266449549855031</v>
      </c>
      <c r="F70" s="27">
        <v>1.323982381628924</v>
      </c>
      <c r="G70" s="27">
        <v>1.467164140870354</v>
      </c>
      <c r="H70" s="27">
        <v>1.660346627246728</v>
      </c>
      <c r="I70" s="27">
        <v>1.9207890260651559</v>
      </c>
      <c r="J70" s="27">
        <v>2.2683151693241879</v>
      </c>
      <c r="K70" s="27">
        <v>2.725313535713787</v>
      </c>
      <c r="L70" s="27">
        <v>3.3167372506153501</v>
      </c>
      <c r="M70" s="22">
        <v>4.0701040861016926</v>
      </c>
    </row>
    <row r="71" spans="1:13" hidden="1" x14ac:dyDescent="0.25"/>
    <row r="72" spans="1:13" ht="28.9" customHeight="1" x14ac:dyDescent="0.5">
      <c r="A72" s="1" t="s">
        <v>32</v>
      </c>
      <c r="B72" s="1"/>
    </row>
    <row r="73" spans="1:13" x14ac:dyDescent="0.25">
      <c r="A73" s="23" t="s">
        <v>16</v>
      </c>
      <c r="B73" s="25" t="s">
        <v>33</v>
      </c>
    </row>
    <row r="74" spans="1:13" x14ac:dyDescent="0.25">
      <c r="A74" s="5">
        <v>15</v>
      </c>
      <c r="B74" s="21">
        <f ca="1">(FORECAST( 58.0150951, OFFSET(B64:B70,MATCH(58.0150951,A64:A70,1)-1,0,2), OFFSET(A64:A70,MATCH(58.0150951,A64:A70,1)-1,0,2) )) / 1000</f>
        <v>1.0902736016261041E-3</v>
      </c>
    </row>
    <row r="75" spans="1:13" x14ac:dyDescent="0.25">
      <c r="A75" s="5">
        <v>14.5</v>
      </c>
      <c r="B75" s="21">
        <f ca="1">(FORECAST( 58.0150951, OFFSET(C64:C70,MATCH(58.0150951,A64:A70,1)-1,0,2), OFFSET(A64:A70,MATCH(58.0150951,A64:A70,1)-1,0,2) )) / 1000</f>
        <v>1.1287003757422492E-3</v>
      </c>
    </row>
    <row r="76" spans="1:13" x14ac:dyDescent="0.25">
      <c r="A76" s="5">
        <v>14</v>
      </c>
      <c r="B76" s="21">
        <f ca="1">(FORECAST( 58.0150951, OFFSET(D64:D70,MATCH(58.0150951,A64:A70,1)-1,0,2), OFFSET(A64:A70,MATCH(58.0150951,A64:A70,1)-1,0,2) )) / 1000</f>
        <v>1.1706417424545519E-3</v>
      </c>
    </row>
    <row r="77" spans="1:13" x14ac:dyDescent="0.25">
      <c r="A77" s="5">
        <v>13.5</v>
      </c>
      <c r="B77" s="21">
        <f ca="1">(FORECAST( 58.0150951, OFFSET(E64:E70,MATCH(58.0150951,A64:A70,1)-1,0,2), OFFSET(A64:A70,MATCH(58.0150951,A64:A70,1)-1,0,2) )) / 1000</f>
        <v>1.2172361093935311E-3</v>
      </c>
    </row>
    <row r="78" spans="1:13" x14ac:dyDescent="0.25">
      <c r="A78" s="5">
        <v>13</v>
      </c>
      <c r="B78" s="21">
        <f ca="1">(FORECAST( 58.0150951, OFFSET(F64:F70,MATCH(58.0150951,A64:A70,1)-1,0,2), OFFSET(A64:A70,MATCH(58.0150951,A64:A70,1)-1,0,2) )) / 1000</f>
        <v>1.2697821746079029E-3</v>
      </c>
    </row>
    <row r="79" spans="1:13" x14ac:dyDescent="0.25">
      <c r="A79" s="5">
        <v>12</v>
      </c>
      <c r="B79" s="21">
        <f ca="1">(FORECAST( 58.0150951, OFFSET(G64:G70,MATCH(58.0150951,A64:A70,1)-1,0,2), OFFSET(A64:A70,MATCH(58.0150951,A64:A70,1)-1,0,2) )) / 1000</f>
        <v>1.3987256441488436E-3</v>
      </c>
    </row>
    <row r="80" spans="1:13" x14ac:dyDescent="0.25">
      <c r="A80" s="5">
        <v>11</v>
      </c>
      <c r="B80" s="21">
        <f ca="1">(FORECAST( 58.0150951, OFFSET(H64:H70,MATCH(58.0150951,A64:A70,1)-1,0,2), OFFSET(A64:A70,MATCH(58.0150951,A64:A70,1)-1,0,2) )) / 1000</f>
        <v>1.5710675438314829E-3</v>
      </c>
    </row>
    <row r="81" spans="1:2" x14ac:dyDescent="0.25">
      <c r="A81" s="5">
        <v>10</v>
      </c>
      <c r="B81" s="21">
        <f ca="1">(FORECAST( 58.0150951, OFFSET(I64:I70,MATCH(58.0150951,A64:A70,1)-1,0,2), OFFSET(A64:A70,MATCH(58.0150951,A64:A70,1)-1,0,2) )) / 1000</f>
        <v>1.8029679131013438E-3</v>
      </c>
    </row>
    <row r="82" spans="1:2" x14ac:dyDescent="0.25">
      <c r="A82" s="5">
        <v>9</v>
      </c>
      <c r="B82" s="21">
        <f ca="1">(FORECAST( 58.0150951, OFFSET(J64:J70,MATCH(58.0150951,A64:A70,1)-1,0,2), OFFSET(A64:A70,MATCH(58.0150951,A64:A70,1)-1,0,2) )) / 1000</f>
        <v>2.1131514380953939E-3</v>
      </c>
    </row>
    <row r="83" spans="1:2" x14ac:dyDescent="0.25">
      <c r="A83" s="5">
        <v>8</v>
      </c>
      <c r="B83" s="21">
        <f ca="1">(FORECAST( 58.0150951, OFFSET(K64:K70,MATCH(58.0150951,A64:A70,1)-1,0,2), OFFSET(A64:A70,MATCH(58.0150951,A64:A70,1)-1,0,2) )) / 1000</f>
        <v>2.5229074516420077E-3</v>
      </c>
    </row>
    <row r="84" spans="1:2" x14ac:dyDescent="0.25">
      <c r="A84" s="5">
        <v>7</v>
      </c>
      <c r="B84" s="21">
        <f ca="1">(FORECAST( 58.0150951, OFFSET(L64:L70,MATCH(58.0150951,A64:A70,1)-1,0,2), OFFSET(A64:A70,MATCH(58.0150951,A64:A70,1)-1,0,2) )) / 1000</f>
        <v>3.0560899332609972E-3</v>
      </c>
    </row>
    <row r="85" spans="1:2" x14ac:dyDescent="0.25">
      <c r="A85" s="8">
        <v>6</v>
      </c>
      <c r="B85" s="22">
        <f ca="1">(FORECAST( 58.0150951, OFFSET(M64:M70,MATCH(58.0150951,A64:A70,1)-1,0,2), OFFSET(A64:A70,MATCH(58.0150951,A64:A70,1)-1,0,2) )) / 1000</f>
        <v>3.739117509163596E-3</v>
      </c>
    </row>
    <row r="87" spans="1:2" ht="28.9" customHeight="1" x14ac:dyDescent="0.5">
      <c r="A87" s="1" t="s">
        <v>34</v>
      </c>
      <c r="B87" s="1"/>
    </row>
    <row r="88" spans="1:2" x14ac:dyDescent="0.25">
      <c r="A88" s="23" t="s">
        <v>17</v>
      </c>
      <c r="B88" s="25" t="s">
        <v>35</v>
      </c>
    </row>
    <row r="89" spans="1:2" x14ac:dyDescent="0.25">
      <c r="A89" s="5">
        <v>70</v>
      </c>
      <c r="B89" s="7">
        <v>1.0461616621594401</v>
      </c>
    </row>
    <row r="90" spans="1:2" x14ac:dyDescent="0.25">
      <c r="A90" s="5">
        <v>60</v>
      </c>
      <c r="B90" s="7">
        <v>1.007647200166629</v>
      </c>
    </row>
    <row r="91" spans="1:2" x14ac:dyDescent="0.25">
      <c r="A91" s="5">
        <v>50</v>
      </c>
      <c r="B91" s="7">
        <v>0.94746736028601175</v>
      </c>
    </row>
    <row r="92" spans="1:2" x14ac:dyDescent="0.25">
      <c r="A92" s="5">
        <v>43.511299999999999</v>
      </c>
      <c r="B92" s="7">
        <v>0.90493477466289818</v>
      </c>
    </row>
    <row r="93" spans="1:2" x14ac:dyDescent="0.25">
      <c r="A93" s="5">
        <v>30</v>
      </c>
      <c r="B93" s="7">
        <v>0.73406863778428766</v>
      </c>
    </row>
    <row r="94" spans="1:2" x14ac:dyDescent="0.25">
      <c r="A94" s="8">
        <v>20</v>
      </c>
      <c r="B94" s="10">
        <v>0.53335417611295854</v>
      </c>
    </row>
    <row r="96" spans="1:2" ht="28.9" customHeight="1" x14ac:dyDescent="0.5">
      <c r="A96" s="1" t="s">
        <v>36</v>
      </c>
      <c r="B96" s="1"/>
    </row>
    <row r="97" spans="1:2" x14ac:dyDescent="0.25">
      <c r="A97" s="23" t="s">
        <v>17</v>
      </c>
      <c r="B97" s="25" t="s">
        <v>35</v>
      </c>
    </row>
    <row r="98" spans="1:2" x14ac:dyDescent="0.25">
      <c r="A98" s="5">
        <v>70</v>
      </c>
      <c r="B98" s="7">
        <v>1.102019145110978</v>
      </c>
    </row>
    <row r="99" spans="1:2" x14ac:dyDescent="0.25">
      <c r="A99" s="5">
        <v>60</v>
      </c>
      <c r="B99" s="7">
        <v>1.016897143086402</v>
      </c>
    </row>
    <row r="100" spans="1:2" x14ac:dyDescent="0.25">
      <c r="A100" s="5">
        <v>50</v>
      </c>
      <c r="B100" s="7">
        <v>0.92083324557773183</v>
      </c>
    </row>
    <row r="101" spans="1:2" x14ac:dyDescent="0.25">
      <c r="A101" s="5">
        <v>43.511299999999999</v>
      </c>
      <c r="B101" s="7">
        <v>0.8567417211425149</v>
      </c>
    </row>
    <row r="102" spans="1:2" x14ac:dyDescent="0.25">
      <c r="A102" s="5">
        <v>30</v>
      </c>
      <c r="B102" s="7">
        <v>0.69837743598669466</v>
      </c>
    </row>
    <row r="103" spans="1:2" x14ac:dyDescent="0.25">
      <c r="A103" s="8">
        <v>20</v>
      </c>
      <c r="B103" s="10">
        <v>0.56229643775908733</v>
      </c>
    </row>
    <row r="105" spans="1:2" ht="28.9" customHeight="1" x14ac:dyDescent="0.5">
      <c r="A105" s="1" t="s">
        <v>37</v>
      </c>
      <c r="B105" s="1"/>
    </row>
    <row r="106" spans="1:2" x14ac:dyDescent="0.25">
      <c r="A106" s="23" t="s">
        <v>17</v>
      </c>
      <c r="B106" s="25" t="s">
        <v>35</v>
      </c>
    </row>
    <row r="107" spans="1:2" x14ac:dyDescent="0.25">
      <c r="A107" s="5">
        <v>70</v>
      </c>
      <c r="B107" s="7">
        <v>1.27099175874654</v>
      </c>
    </row>
    <row r="108" spans="1:2" x14ac:dyDescent="0.25">
      <c r="A108" s="5">
        <v>60</v>
      </c>
      <c r="B108" s="7">
        <v>1.044877165778199</v>
      </c>
    </row>
    <row r="109" spans="1:2" x14ac:dyDescent="0.25">
      <c r="A109" s="5">
        <v>50</v>
      </c>
      <c r="B109" s="7">
        <v>0.85801055504242818</v>
      </c>
    </row>
    <row r="110" spans="1:2" x14ac:dyDescent="0.25">
      <c r="A110" s="5">
        <v>43.511299999999999</v>
      </c>
      <c r="B110" s="7">
        <v>0.74306590914020554</v>
      </c>
    </row>
    <row r="111" spans="1:2" x14ac:dyDescent="0.25">
      <c r="A111" s="5">
        <v>30</v>
      </c>
      <c r="B111" s="7">
        <v>0.58713751389378177</v>
      </c>
    </row>
    <row r="112" spans="1:2" x14ac:dyDescent="0.25">
      <c r="A112" s="8">
        <v>20</v>
      </c>
      <c r="B112" s="10">
        <v>0.61969308632579045</v>
      </c>
    </row>
    <row r="114" spans="1:2" ht="28.9" customHeight="1" x14ac:dyDescent="0.5">
      <c r="A114" s="1" t="s">
        <v>38</v>
      </c>
      <c r="B114" s="1"/>
    </row>
    <row r="115" spans="1:2" x14ac:dyDescent="0.25">
      <c r="A115" s="23" t="s">
        <v>17</v>
      </c>
      <c r="B115" s="25" t="s">
        <v>35</v>
      </c>
    </row>
    <row r="116" spans="1:2" x14ac:dyDescent="0.25">
      <c r="A116" s="5">
        <v>70</v>
      </c>
      <c r="B116" s="7">
        <v>1.042735007134854</v>
      </c>
    </row>
    <row r="117" spans="1:2" x14ac:dyDescent="0.25">
      <c r="A117" s="5">
        <v>61.666666666666671</v>
      </c>
      <c r="B117" s="7">
        <v>1.0130201113534441</v>
      </c>
    </row>
    <row r="118" spans="1:2" x14ac:dyDescent="0.25">
      <c r="A118" s="5">
        <v>53.333333333333343</v>
      </c>
      <c r="B118" s="7">
        <v>0.98649739590020091</v>
      </c>
    </row>
    <row r="119" spans="1:2" x14ac:dyDescent="0.25">
      <c r="A119" s="5">
        <v>45</v>
      </c>
      <c r="B119" s="7">
        <v>0.96246334495109098</v>
      </c>
    </row>
    <row r="120" spans="1:2" x14ac:dyDescent="0.25">
      <c r="A120" s="5">
        <v>43.511299999999999</v>
      </c>
      <c r="B120" s="7">
        <v>0.95817036016362889</v>
      </c>
    </row>
    <row r="121" spans="1:2" x14ac:dyDescent="0.25">
      <c r="A121" s="5">
        <v>36.666666666666671</v>
      </c>
      <c r="B121" s="7">
        <v>0.94384894282338405</v>
      </c>
    </row>
    <row r="122" spans="1:2" x14ac:dyDescent="0.25">
      <c r="A122" s="5">
        <v>28.333333333333339</v>
      </c>
      <c r="B122" s="7">
        <v>0.92718080165923278</v>
      </c>
    </row>
    <row r="123" spans="1:2" x14ac:dyDescent="0.25">
      <c r="A123" s="8">
        <v>20</v>
      </c>
      <c r="B123" s="10">
        <v>0.91923273623347357</v>
      </c>
    </row>
    <row r="125" spans="1:2" ht="28.9" customHeight="1" x14ac:dyDescent="0.5">
      <c r="A125" s="1" t="s">
        <v>39</v>
      </c>
      <c r="B125" s="1"/>
    </row>
    <row r="126" spans="1:2" x14ac:dyDescent="0.25">
      <c r="A126" s="23" t="s">
        <v>17</v>
      </c>
      <c r="B126" s="25" t="s">
        <v>35</v>
      </c>
    </row>
    <row r="127" spans="1:2" x14ac:dyDescent="0.25">
      <c r="A127" s="5">
        <v>70</v>
      </c>
      <c r="B127" s="7">
        <v>1.039677519514802</v>
      </c>
    </row>
    <row r="128" spans="1:2" x14ac:dyDescent="0.25">
      <c r="A128" s="5">
        <v>60</v>
      </c>
      <c r="B128" s="7">
        <v>1.0065708909168629</v>
      </c>
    </row>
    <row r="129" spans="1:2" x14ac:dyDescent="0.25">
      <c r="A129" s="5">
        <v>50</v>
      </c>
      <c r="B129" s="7">
        <v>0.97753928339435592</v>
      </c>
    </row>
    <row r="130" spans="1:2" x14ac:dyDescent="0.25">
      <c r="A130" s="5">
        <v>43.511299999999999</v>
      </c>
      <c r="B130" s="7">
        <v>0.95935643047112928</v>
      </c>
    </row>
    <row r="131" spans="1:2" x14ac:dyDescent="0.25">
      <c r="A131" s="5">
        <v>30</v>
      </c>
      <c r="B131" s="7">
        <v>0.93005833728780518</v>
      </c>
    </row>
    <row r="132" spans="1:2" x14ac:dyDescent="0.25">
      <c r="A132" s="8">
        <v>20</v>
      </c>
      <c r="B132" s="10">
        <v>0.91533978489973489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28"/>
  <sheetViews>
    <sheetView workbookViewId="0">
      <selection activeCell="E19" sqref="E1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3.4643494725070281E-3</v>
      </c>
    </row>
    <row r="35" spans="1:2" hidden="1" x14ac:dyDescent="0.25">
      <c r="A35" s="5">
        <v>46</v>
      </c>
      <c r="B35" s="7">
        <v>3.881555182830392E-3</v>
      </c>
    </row>
    <row r="36" spans="1:2" hidden="1" x14ac:dyDescent="0.25">
      <c r="A36" s="5">
        <v>52</v>
      </c>
      <c r="B36" s="7">
        <v>4.4056949981950023E-3</v>
      </c>
    </row>
    <row r="37" spans="1:2" hidden="1" x14ac:dyDescent="0.25">
      <c r="A37" s="5">
        <v>58</v>
      </c>
      <c r="B37" s="7">
        <v>4.929834813559613E-3</v>
      </c>
    </row>
    <row r="38" spans="1:2" hidden="1" x14ac:dyDescent="0.25">
      <c r="A38" s="5">
        <v>63.999999999999993</v>
      </c>
      <c r="B38" s="7">
        <v>5.5984519664550514E-3</v>
      </c>
    </row>
    <row r="39" spans="1:2" hidden="1" x14ac:dyDescent="0.25">
      <c r="A39" s="8">
        <v>70</v>
      </c>
      <c r="B39" s="10">
        <v>6.2674554223920197E-3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4.774392577053477E-5</v>
      </c>
    </row>
    <row r="45" spans="1:2" hidden="1" x14ac:dyDescent="0.25">
      <c r="A45" s="5">
        <v>46</v>
      </c>
      <c r="B45" s="21">
        <v>4.8528174871166572E-5</v>
      </c>
    </row>
    <row r="46" spans="1:2" hidden="1" x14ac:dyDescent="0.25">
      <c r="A46" s="5">
        <v>52</v>
      </c>
      <c r="B46" s="21">
        <v>4.883483143639622E-5</v>
      </c>
    </row>
    <row r="47" spans="1:2" hidden="1" x14ac:dyDescent="0.25">
      <c r="A47" s="5">
        <v>58</v>
      </c>
      <c r="B47" s="21">
        <v>4.9141488001626768E-5</v>
      </c>
    </row>
    <row r="48" spans="1:2" hidden="1" x14ac:dyDescent="0.25">
      <c r="A48" s="5">
        <v>63.999999999999993</v>
      </c>
      <c r="B48" s="21">
        <v>4.8499262618421737E-5</v>
      </c>
    </row>
    <row r="49" spans="1:13" hidden="1" x14ac:dyDescent="0.25">
      <c r="A49" s="8">
        <v>70</v>
      </c>
      <c r="B49" s="22">
        <v>4.7854500117708198E-5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(0.00467650056946671)*B29</f>
        <v>3.3203154043213639</v>
      </c>
      <c r="C53" s="26" t="s">
        <v>23</v>
      </c>
      <c r="D53" s="26">
        <f>1000 * 0.00467650056946671*B29 / 453592</f>
        <v>7.3200484230792512E-6</v>
      </c>
      <c r="E53" s="21" t="s">
        <v>24</v>
      </c>
    </row>
    <row r="54" spans="1:13" x14ac:dyDescent="0.25">
      <c r="A54" s="5" t="s">
        <v>25</v>
      </c>
      <c r="B54" s="26">
        <f>(801.006847182413)*B29 / 60</f>
        <v>9.478581024991886</v>
      </c>
      <c r="C54" s="26" t="s">
        <v>26</v>
      </c>
      <c r="D54" s="26">
        <f>(801.006847182413)*B29 * 0.00220462 / 60</f>
        <v>2.0896669299317612E-2</v>
      </c>
      <c r="E54" s="21" t="s">
        <v>27</v>
      </c>
    </row>
    <row r="55" spans="1:13" x14ac:dyDescent="0.25">
      <c r="A55" s="5" t="s">
        <v>28</v>
      </c>
      <c r="B55" s="26">
        <f>(1170.46588710956)*B29 / 60</f>
        <v>13.850512997463126</v>
      </c>
      <c r="C55" s="26" t="s">
        <v>26</v>
      </c>
      <c r="D55" s="26">
        <f>(1170.46588710956)*B29 * 0.00220462 / 60</f>
        <v>3.0535117964467159E-2</v>
      </c>
      <c r="E55" s="21" t="s">
        <v>27</v>
      </c>
    </row>
    <row r="56" spans="1:13" x14ac:dyDescent="0.25">
      <c r="A56" s="8" t="s">
        <v>29</v>
      </c>
      <c r="B56" s="27">
        <f>0.0000489932706617653</f>
        <v>4.8993270661765302E-5</v>
      </c>
      <c r="C56" s="27" t="s">
        <v>30</v>
      </c>
      <c r="D56" s="27">
        <f>0.0000489932706617653</f>
        <v>4.8993270661765302E-5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1.035530553561294</v>
      </c>
      <c r="C62" s="26">
        <v>1.0732518816921841</v>
      </c>
      <c r="D62" s="26">
        <v>1.113249529905957</v>
      </c>
      <c r="E62" s="26">
        <v>1.1564553833639371</v>
      </c>
      <c r="F62" s="26">
        <v>1.2039616176456189</v>
      </c>
      <c r="G62" s="26">
        <v>1.317045383089309</v>
      </c>
      <c r="H62" s="26">
        <v>1.4644440392374809</v>
      </c>
      <c r="I62" s="26">
        <v>1.6606654457820109</v>
      </c>
      <c r="J62" s="26">
        <v>1.9227821091062129</v>
      </c>
      <c r="K62" s="26">
        <v>2.2704311822848071</v>
      </c>
      <c r="L62" s="26">
        <v>2.7258144650839542</v>
      </c>
      <c r="M62" s="21">
        <v>3.3136984039612352</v>
      </c>
    </row>
    <row r="63" spans="1:13" hidden="1" x14ac:dyDescent="0.25">
      <c r="A63" s="5">
        <v>46</v>
      </c>
      <c r="B63" s="26">
        <v>1.0523926118002529</v>
      </c>
      <c r="C63" s="26">
        <v>1.090025434840391</v>
      </c>
      <c r="D63" s="26">
        <v>1.13031258680713</v>
      </c>
      <c r="E63" s="26">
        <v>1.1742547360021749</v>
      </c>
      <c r="F63" s="26">
        <v>1.2230128411454011</v>
      </c>
      <c r="G63" s="26">
        <v>1.34042220624714</v>
      </c>
      <c r="H63" s="26">
        <v>1.4950341602358519</v>
      </c>
      <c r="I63" s="26">
        <v>1.7019068279264571</v>
      </c>
      <c r="J63" s="26">
        <v>1.9786629808253191</v>
      </c>
      <c r="K63" s="26">
        <v>2.345490037130205</v>
      </c>
      <c r="L63" s="26">
        <v>2.8251400617303242</v>
      </c>
      <c r="M63" s="21">
        <v>3.4429297662063032</v>
      </c>
    </row>
    <row r="64" spans="1:13" hidden="1" x14ac:dyDescent="0.25">
      <c r="A64" s="5">
        <v>52</v>
      </c>
      <c r="B64" s="26">
        <v>1.071007441848348</v>
      </c>
      <c r="C64" s="26">
        <v>1.10895633593321</v>
      </c>
      <c r="D64" s="26">
        <v>1.1499796379084299</v>
      </c>
      <c r="E64" s="26">
        <v>1.195146799216088</v>
      </c>
      <c r="F64" s="26">
        <v>1.245687561716448</v>
      </c>
      <c r="G64" s="26">
        <v>1.368610309827526</v>
      </c>
      <c r="H64" s="26">
        <v>1.5317916254882169</v>
      </c>
      <c r="I64" s="26">
        <v>1.7508398986364879</v>
      </c>
      <c r="J64" s="26">
        <v>2.043928165901749</v>
      </c>
      <c r="K64" s="26">
        <v>2.4317941106048169</v>
      </c>
      <c r="L64" s="26">
        <v>2.9377400627579462</v>
      </c>
      <c r="M64" s="21">
        <v>3.5876329990648119</v>
      </c>
    </row>
    <row r="65" spans="1:13" hidden="1" x14ac:dyDescent="0.25">
      <c r="A65" s="5">
        <v>58</v>
      </c>
      <c r="B65" s="26">
        <v>1.089622271896443</v>
      </c>
      <c r="C65" s="26">
        <v>1.12788723702603</v>
      </c>
      <c r="D65" s="26">
        <v>1.169646689009731</v>
      </c>
      <c r="E65" s="26">
        <v>1.21603886243</v>
      </c>
      <c r="F65" s="26">
        <v>1.2683622822874949</v>
      </c>
      <c r="G65" s="26">
        <v>1.3967984134079121</v>
      </c>
      <c r="H65" s="26">
        <v>1.5685490907405819</v>
      </c>
      <c r="I65" s="26">
        <v>1.799772969346519</v>
      </c>
      <c r="J65" s="26">
        <v>2.1091933509781788</v>
      </c>
      <c r="K65" s="26">
        <v>2.5180981840794292</v>
      </c>
      <c r="L65" s="26">
        <v>3.0503400637855669</v>
      </c>
      <c r="M65" s="21">
        <v>3.732336231923322</v>
      </c>
    </row>
    <row r="66" spans="1:13" hidden="1" x14ac:dyDescent="0.25">
      <c r="A66" s="5">
        <v>63.999999999999993</v>
      </c>
      <c r="B66" s="26">
        <v>1.110511863213306</v>
      </c>
      <c r="C66" s="26">
        <v>1.1496988041066061</v>
      </c>
      <c r="D66" s="26">
        <v>1.192871992935745</v>
      </c>
      <c r="E66" s="26">
        <v>1.2412384474235589</v>
      </c>
      <c r="F66" s="26">
        <v>1.296165475711081</v>
      </c>
      <c r="G66" s="26">
        <v>1.431971938340534</v>
      </c>
      <c r="H66" s="26">
        <v>1.614435654316752</v>
      </c>
      <c r="I66" s="26">
        <v>1.8602655438237961</v>
      </c>
      <c r="J66" s="26">
        <v>2.188735173737169</v>
      </c>
      <c r="K66" s="26">
        <v>2.6216827576237871</v>
      </c>
      <c r="L66" s="26">
        <v>3.1835111557419968</v>
      </c>
      <c r="M66" s="21">
        <v>3.9011878750415718</v>
      </c>
    </row>
    <row r="67" spans="1:13" hidden="1" x14ac:dyDescent="0.25">
      <c r="A67" s="8">
        <v>70</v>
      </c>
      <c r="B67" s="27">
        <v>1.1314075367795511</v>
      </c>
      <c r="C67" s="27">
        <v>1.1715180735026569</v>
      </c>
      <c r="D67" s="27">
        <v>1.2161068109067461</v>
      </c>
      <c r="E67" s="27">
        <v>1.266449549855031</v>
      </c>
      <c r="F67" s="27">
        <v>1.323982381628924</v>
      </c>
      <c r="G67" s="27">
        <v>1.467164140870354</v>
      </c>
      <c r="H67" s="27">
        <v>1.660346627246728</v>
      </c>
      <c r="I67" s="27">
        <v>1.9207890260651559</v>
      </c>
      <c r="J67" s="27">
        <v>2.2683151693241879</v>
      </c>
      <c r="K67" s="27">
        <v>2.725313535713787</v>
      </c>
      <c r="L67" s="27">
        <v>3.3167372506153501</v>
      </c>
      <c r="M67" s="22">
        <v>4.0701040861016926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1.0806251040398637E-3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1.1187373014978337E-3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1.1601409476441023E-3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1.2059410318766091E-3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1.2574028340114891E-3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1.3831741633440588E-3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1.5507829825352722E-3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1.776121985170004E-3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2.077648511524571E-3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2.4763845485667002E-3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2.9959167299555504E-3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3.6623963360417084E-3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1.066539122795453</v>
      </c>
    </row>
    <row r="87" spans="1:2" x14ac:dyDescent="0.25">
      <c r="A87" s="5">
        <v>64</v>
      </c>
      <c r="B87" s="7">
        <v>1.042980327633358</v>
      </c>
    </row>
    <row r="88" spans="1:2" x14ac:dyDescent="0.25">
      <c r="A88" s="5">
        <v>58</v>
      </c>
      <c r="B88" s="7">
        <v>1.019377445878801</v>
      </c>
    </row>
    <row r="89" spans="1:2" x14ac:dyDescent="0.25">
      <c r="A89" s="5">
        <v>52</v>
      </c>
      <c r="B89" s="7">
        <v>0.97928617854335076</v>
      </c>
    </row>
    <row r="90" spans="1:2" x14ac:dyDescent="0.25">
      <c r="A90" s="5">
        <v>46</v>
      </c>
      <c r="B90" s="7">
        <v>0.93919491120790022</v>
      </c>
    </row>
    <row r="91" spans="1:2" x14ac:dyDescent="0.25">
      <c r="A91" s="8">
        <v>40</v>
      </c>
      <c r="B91" s="10">
        <v>0.87729196887906191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1.1346902801800649</v>
      </c>
    </row>
    <row r="96" spans="1:2" x14ac:dyDescent="0.25">
      <c r="A96" s="5">
        <v>64</v>
      </c>
      <c r="B96" s="7">
        <v>1.082102931536302</v>
      </c>
    </row>
    <row r="97" spans="1:2" x14ac:dyDescent="0.25">
      <c r="A97" s="5">
        <v>58</v>
      </c>
      <c r="B97" s="7">
        <v>1.0294930952964829</v>
      </c>
    </row>
    <row r="98" spans="1:2" x14ac:dyDescent="0.25">
      <c r="A98" s="5">
        <v>52</v>
      </c>
      <c r="B98" s="7">
        <v>0.96847289813134618</v>
      </c>
    </row>
    <row r="99" spans="1:2" x14ac:dyDescent="0.25">
      <c r="A99" s="5">
        <v>46</v>
      </c>
      <c r="B99" s="7">
        <v>0.90745270096620967</v>
      </c>
    </row>
    <row r="100" spans="1:2" x14ac:dyDescent="0.25">
      <c r="A100" s="8">
        <v>40</v>
      </c>
      <c r="B100" s="10">
        <v>0.83976557437692878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1.3402020013239779</v>
      </c>
    </row>
    <row r="105" spans="1:2" x14ac:dyDescent="0.25">
      <c r="A105" s="5">
        <v>64</v>
      </c>
      <c r="B105" s="7">
        <v>1.197145575691327</v>
      </c>
    </row>
    <row r="106" spans="1:2" x14ac:dyDescent="0.25">
      <c r="A106" s="5">
        <v>58</v>
      </c>
      <c r="B106" s="7">
        <v>1.0541717552109231</v>
      </c>
    </row>
    <row r="107" spans="1:2" x14ac:dyDescent="0.25">
      <c r="A107" s="5">
        <v>52</v>
      </c>
      <c r="B107" s="7">
        <v>0.94209226167108184</v>
      </c>
    </row>
    <row r="108" spans="1:2" x14ac:dyDescent="0.25">
      <c r="A108" s="5">
        <v>46</v>
      </c>
      <c r="B108" s="7">
        <v>0.83001276813124036</v>
      </c>
    </row>
    <row r="109" spans="1:2" x14ac:dyDescent="0.25">
      <c r="A109" s="8">
        <v>40</v>
      </c>
      <c r="B109" s="10">
        <v>0.74079954039267504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1.0515760118371209</v>
      </c>
    </row>
    <row r="114" spans="1:2" x14ac:dyDescent="0.25">
      <c r="A114" s="5">
        <v>65</v>
      </c>
      <c r="B114" s="7">
        <v>1.033595908713608</v>
      </c>
    </row>
    <row r="115" spans="1:2" x14ac:dyDescent="0.25">
      <c r="A115" s="5">
        <v>60</v>
      </c>
      <c r="B115" s="7">
        <v>1.0156158055900939</v>
      </c>
    </row>
    <row r="116" spans="1:2" x14ac:dyDescent="0.25">
      <c r="A116" s="5">
        <v>55</v>
      </c>
      <c r="B116" s="7">
        <v>0.99970914606753492</v>
      </c>
    </row>
    <row r="117" spans="1:2" x14ac:dyDescent="0.25">
      <c r="A117" s="5">
        <v>50</v>
      </c>
      <c r="B117" s="7">
        <v>0.98516644944427678</v>
      </c>
    </row>
    <row r="118" spans="1:2" x14ac:dyDescent="0.25">
      <c r="A118" s="5">
        <v>45</v>
      </c>
      <c r="B118" s="7">
        <v>0.97062375282101876</v>
      </c>
    </row>
    <row r="119" spans="1:2" x14ac:dyDescent="0.25">
      <c r="A119" s="8">
        <v>40</v>
      </c>
      <c r="B119" s="10">
        <v>0.95888518377891274</v>
      </c>
    </row>
    <row r="121" spans="1:2" ht="28.9" customHeight="1" x14ac:dyDescent="0.5">
      <c r="A121" s="1" t="s">
        <v>39</v>
      </c>
      <c r="B121" s="1"/>
    </row>
    <row r="122" spans="1:2" x14ac:dyDescent="0.25">
      <c r="A122" s="23" t="s">
        <v>17</v>
      </c>
      <c r="B122" s="25" t="s">
        <v>35</v>
      </c>
    </row>
    <row r="123" spans="1:2" x14ac:dyDescent="0.25">
      <c r="A123" s="5">
        <v>70</v>
      </c>
      <c r="B123" s="7">
        <v>1.0482405722996799</v>
      </c>
    </row>
    <row r="124" spans="1:2" x14ac:dyDescent="0.25">
      <c r="A124" s="5">
        <v>64</v>
      </c>
      <c r="B124" s="7">
        <v>1.0282129902906281</v>
      </c>
    </row>
    <row r="125" spans="1:2" x14ac:dyDescent="0.25">
      <c r="A125" s="5">
        <v>58</v>
      </c>
      <c r="B125" s="7">
        <v>1.008193609048049</v>
      </c>
    </row>
    <row r="126" spans="1:2" x14ac:dyDescent="0.25">
      <c r="A126" s="5">
        <v>52</v>
      </c>
      <c r="B126" s="7">
        <v>0.99124131446587893</v>
      </c>
    </row>
    <row r="127" spans="1:2" x14ac:dyDescent="0.25">
      <c r="A127" s="5">
        <v>46</v>
      </c>
      <c r="B127" s="7">
        <v>0.97428901988370942</v>
      </c>
    </row>
    <row r="128" spans="1:2" x14ac:dyDescent="0.25">
      <c r="A128" s="8">
        <v>40</v>
      </c>
      <c r="B128" s="10">
        <v>0.9595812751602576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28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4.6765005694667187E-3</v>
      </c>
    </row>
    <row r="35" spans="1:2" hidden="1" x14ac:dyDescent="0.25">
      <c r="A35" s="5">
        <v>61.079999999999991</v>
      </c>
      <c r="B35" s="7">
        <v>5.2728702845657293E-3</v>
      </c>
    </row>
    <row r="36" spans="1:2" hidden="1" x14ac:dyDescent="0.25">
      <c r="A36" s="5">
        <v>67.06</v>
      </c>
      <c r="B36" s="7">
        <v>5.9396437289829067E-3</v>
      </c>
    </row>
    <row r="37" spans="1:2" hidden="1" x14ac:dyDescent="0.25">
      <c r="A37" s="5">
        <v>73.039999999999992</v>
      </c>
      <c r="B37" s="7">
        <v>6.5773273567693033E-3</v>
      </c>
    </row>
    <row r="38" spans="1:2" hidden="1" x14ac:dyDescent="0.25">
      <c r="A38" s="5">
        <v>79.02</v>
      </c>
      <c r="B38" s="7">
        <v>6.9095679099325366E-3</v>
      </c>
    </row>
    <row r="39" spans="1:2" hidden="1" x14ac:dyDescent="0.25">
      <c r="A39" s="8">
        <v>85</v>
      </c>
      <c r="B39" s="10">
        <v>7.2418084630957724E-3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0</v>
      </c>
    </row>
    <row r="45" spans="1:2" hidden="1" x14ac:dyDescent="0.25">
      <c r="A45" s="5">
        <v>61.079999999999991</v>
      </c>
      <c r="B45" s="21">
        <v>0</v>
      </c>
    </row>
    <row r="46" spans="1:2" hidden="1" x14ac:dyDescent="0.25">
      <c r="A46" s="5">
        <v>67.06</v>
      </c>
      <c r="B46" s="21">
        <v>0</v>
      </c>
    </row>
    <row r="47" spans="1:2" hidden="1" x14ac:dyDescent="0.25">
      <c r="A47" s="5">
        <v>73.039999999999992</v>
      </c>
      <c r="B47" s="21">
        <v>0</v>
      </c>
    </row>
    <row r="48" spans="1:2" hidden="1" x14ac:dyDescent="0.25">
      <c r="A48" s="5">
        <v>79.02</v>
      </c>
      <c r="B48" s="21">
        <v>0</v>
      </c>
    </row>
    <row r="49" spans="1:13" hidden="1" x14ac:dyDescent="0.25">
      <c r="A49" s="8">
        <v>85</v>
      </c>
      <c r="B49" s="22">
        <v>0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(0.006521876606527)*B29</f>
        <v>4.63053239063417</v>
      </c>
      <c r="C53" s="26" t="s">
        <v>23</v>
      </c>
      <c r="D53" s="26">
        <f>1000 * 0.006521876606527*B29 / 453592</f>
        <v>1.0208584786844059E-5</v>
      </c>
      <c r="E53" s="21" t="s">
        <v>24</v>
      </c>
    </row>
    <row r="54" spans="1:13" x14ac:dyDescent="0.25">
      <c r="A54" s="5" t="s">
        <v>25</v>
      </c>
      <c r="B54" s="26">
        <f>(926.328195710648)*B29 / 60</f>
        <v>10.961550315909333</v>
      </c>
      <c r="C54" s="26" t="s">
        <v>26</v>
      </c>
      <c r="D54" s="26">
        <f>(926.328195710648)*B29 * 0.00220462 / 60</f>
        <v>2.4166053057460037E-2</v>
      </c>
      <c r="E54" s="21" t="s">
        <v>27</v>
      </c>
    </row>
    <row r="55" spans="1:13" x14ac:dyDescent="0.25">
      <c r="A55" s="5" t="s">
        <v>28</v>
      </c>
      <c r="B55" s="26">
        <f>(1261.01941241497)*B29 / 60</f>
        <v>14.922063046910477</v>
      </c>
      <c r="C55" s="26" t="s">
        <v>26</v>
      </c>
      <c r="D55" s="26">
        <f>(1261.01941241497)*B29 * 0.00220462 / 60</f>
        <v>3.2897478634479775E-2</v>
      </c>
      <c r="E55" s="21" t="s">
        <v>27</v>
      </c>
    </row>
    <row r="56" spans="1:13" x14ac:dyDescent="0.25">
      <c r="A56" s="8" t="s">
        <v>29</v>
      </c>
      <c r="B56" s="27">
        <f>0</f>
        <v>0</v>
      </c>
      <c r="C56" s="27" t="s">
        <v>30</v>
      </c>
      <c r="D56" s="27">
        <f>0</f>
        <v>0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1.080625104039864</v>
      </c>
      <c r="C62" s="26">
        <v>1.1187373014978339</v>
      </c>
      <c r="D62" s="26">
        <v>1.160140947644102</v>
      </c>
      <c r="E62" s="26">
        <v>1.2059410318766091</v>
      </c>
      <c r="F62" s="26">
        <v>1.2574028340114889</v>
      </c>
      <c r="G62" s="26">
        <v>1.3831741633440591</v>
      </c>
      <c r="H62" s="26">
        <v>1.5507829825352719</v>
      </c>
      <c r="I62" s="26">
        <v>1.776121985170005</v>
      </c>
      <c r="J62" s="26">
        <v>2.077648511524572</v>
      </c>
      <c r="K62" s="26">
        <v>2.4763845485667</v>
      </c>
      <c r="L62" s="26">
        <v>2.99591672995555</v>
      </c>
      <c r="M62" s="21">
        <v>3.6623963360417089</v>
      </c>
    </row>
    <row r="63" spans="1:13" hidden="1" x14ac:dyDescent="0.25">
      <c r="A63" s="5">
        <v>61.079999999999991</v>
      </c>
      <c r="B63" s="26">
        <v>1.100342635411067</v>
      </c>
      <c r="C63" s="26">
        <v>1.139080093000528</v>
      </c>
      <c r="D63" s="26">
        <v>1.181564381523192</v>
      </c>
      <c r="E63" s="26">
        <v>1.228969044240243</v>
      </c>
      <c r="F63" s="26">
        <v>1.2826279148310631</v>
      </c>
      <c r="G63" s="26">
        <v>1.4148450664426879</v>
      </c>
      <c r="H63" s="26">
        <v>1.5920923141574961</v>
      </c>
      <c r="I63" s="26">
        <v>1.830810782466334</v>
      </c>
      <c r="J63" s="26">
        <v>2.1500062425514872</v>
      </c>
      <c r="K63" s="26">
        <v>2.5712491122866541</v>
      </c>
      <c r="L63" s="26">
        <v>3.1186744562369659</v>
      </c>
      <c r="M63" s="21">
        <v>3.8189819856589802</v>
      </c>
    </row>
    <row r="64" spans="1:13" hidden="1" x14ac:dyDescent="0.25">
      <c r="A64" s="5">
        <v>67.06</v>
      </c>
      <c r="B64" s="26">
        <v>1.1211686567320911</v>
      </c>
      <c r="C64" s="26">
        <v>1.160826631498592</v>
      </c>
      <c r="D64" s="26">
        <v>1.2047217501009559</v>
      </c>
      <c r="E64" s="26">
        <v>1.254096109663609</v>
      </c>
      <c r="F64" s="26">
        <v>1.3103520977291809</v>
      </c>
      <c r="G64" s="26">
        <v>1.4499199616307421</v>
      </c>
      <c r="H64" s="26">
        <v>1.6378502505110391</v>
      </c>
      <c r="I64" s="26">
        <v>1.89113251976689</v>
      </c>
      <c r="J64" s="26">
        <v>2.229320971486549</v>
      </c>
      <c r="K64" s="26">
        <v>2.6745344544496872</v>
      </c>
      <c r="L64" s="26">
        <v>3.2514564641274069</v>
      </c>
      <c r="M64" s="21">
        <v>3.9873351426822352</v>
      </c>
    </row>
    <row r="65" spans="1:13" hidden="1" x14ac:dyDescent="0.25">
      <c r="A65" s="5">
        <v>73.039999999999992</v>
      </c>
      <c r="B65" s="26">
        <v>1.1421389276722651</v>
      </c>
      <c r="C65" s="26">
        <v>1.182762820839437</v>
      </c>
      <c r="D65" s="26">
        <v>1.228120399806184</v>
      </c>
      <c r="E65" s="26">
        <v>1.279522315560178</v>
      </c>
      <c r="F65" s="26">
        <v>1.3384395095072901</v>
      </c>
      <c r="G65" s="26">
        <v>1.4855049496955299</v>
      </c>
      <c r="H65" s="26">
        <v>1.684290059982271</v>
      </c>
      <c r="I65" s="26">
        <v>1.9523328266703019</v>
      </c>
      <c r="J65" s="26">
        <v>2.309735882753849</v>
      </c>
      <c r="K65" s="26">
        <v>2.7791665079185539</v>
      </c>
      <c r="L65" s="26">
        <v>3.3858566285414908</v>
      </c>
      <c r="M65" s="21">
        <v>4.1576028176911546</v>
      </c>
    </row>
    <row r="66" spans="1:13" hidden="1" x14ac:dyDescent="0.25">
      <c r="A66" s="5">
        <v>79.02</v>
      </c>
      <c r="B66" s="26">
        <v>1.164623819613507</v>
      </c>
      <c r="C66" s="26">
        <v>1.2066903440294761</v>
      </c>
      <c r="D66" s="26">
        <v>1.2540525013497861</v>
      </c>
      <c r="E66" s="26">
        <v>1.30808949642536</v>
      </c>
      <c r="F66" s="26">
        <v>1.370340824525317</v>
      </c>
      <c r="G66" s="26">
        <v>1.5264459129660191</v>
      </c>
      <c r="H66" s="26">
        <v>1.7378895371892309</v>
      </c>
      <c r="I66" s="26">
        <v>2.022758114403711</v>
      </c>
      <c r="J66" s="26">
        <v>2.4017027085096609</v>
      </c>
      <c r="K66" s="26">
        <v>2.8979390300986858</v>
      </c>
      <c r="L66" s="26">
        <v>3.5372474364538351</v>
      </c>
      <c r="M66" s="21">
        <v>4.3479729315495739</v>
      </c>
    </row>
    <row r="67" spans="1:13" hidden="1" x14ac:dyDescent="0.25">
      <c r="A67" s="8">
        <v>85</v>
      </c>
      <c r="B67" s="27">
        <v>1.1871087115547501</v>
      </c>
      <c r="C67" s="27">
        <v>1.230617867219514</v>
      </c>
      <c r="D67" s="27">
        <v>1.279984602893387</v>
      </c>
      <c r="E67" s="27">
        <v>1.336656677290543</v>
      </c>
      <c r="F67" s="27">
        <v>1.402242139543344</v>
      </c>
      <c r="G67" s="27">
        <v>1.567386876236508</v>
      </c>
      <c r="H67" s="27">
        <v>1.791489014396191</v>
      </c>
      <c r="I67" s="27">
        <v>2.0931834021371212</v>
      </c>
      <c r="J67" s="27">
        <v>2.493669534265472</v>
      </c>
      <c r="K67" s="27">
        <v>3.0167115522788182</v>
      </c>
      <c r="L67" s="27">
        <v>3.6886382443661789</v>
      </c>
      <c r="M67" s="22">
        <v>4.5383430454079923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1.1403154258513807E-3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1.1808553261141461E-3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1.2260857346144251E-3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1.2773113411343896E-3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1.3359971258744109E-3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1.4824106029072874E-3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1.6802518156804247E-3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1.947011060852614E-3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2.3027432817740836E-3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2.7700680684864787E-3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3.3741696577228746E-3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4.1427969329077699E-3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85</v>
      </c>
      <c r="B86" s="7">
        <v>1.068270626381548</v>
      </c>
    </row>
    <row r="87" spans="1:2" x14ac:dyDescent="0.25">
      <c r="A87" s="5">
        <v>79.02</v>
      </c>
      <c r="B87" s="7">
        <v>1.035557617907056</v>
      </c>
    </row>
    <row r="88" spans="1:2" x14ac:dyDescent="0.25">
      <c r="A88" s="5">
        <v>73.039999999999992</v>
      </c>
      <c r="B88" s="7">
        <v>1.002844609432564</v>
      </c>
    </row>
    <row r="89" spans="1:2" x14ac:dyDescent="0.25">
      <c r="A89" s="5">
        <v>67.06</v>
      </c>
      <c r="B89" s="7">
        <v>0.98008376988567258</v>
      </c>
    </row>
    <row r="90" spans="1:2" x14ac:dyDescent="0.25">
      <c r="A90" s="5">
        <v>61.08</v>
      </c>
      <c r="B90" s="7">
        <v>0.95827075595093303</v>
      </c>
    </row>
    <row r="91" spans="1:2" x14ac:dyDescent="0.25">
      <c r="A91" s="8">
        <v>55.1</v>
      </c>
      <c r="B91" s="10">
        <v>0.92899348239230994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85</v>
      </c>
      <c r="B95" s="7">
        <v>1.0872361162263371</v>
      </c>
    </row>
    <row r="96" spans="1:2" x14ac:dyDescent="0.25">
      <c r="A96" s="5">
        <v>79.02</v>
      </c>
      <c r="B96" s="7">
        <v>1.0454354772012171</v>
      </c>
    </row>
    <row r="97" spans="1:2" x14ac:dyDescent="0.25">
      <c r="A97" s="5">
        <v>73.039999999999992</v>
      </c>
      <c r="B97" s="7">
        <v>1.003634838176098</v>
      </c>
    </row>
    <row r="98" spans="1:2" x14ac:dyDescent="0.25">
      <c r="A98" s="5">
        <v>67.06</v>
      </c>
      <c r="B98" s="7">
        <v>0.9586311893760765</v>
      </c>
    </row>
    <row r="99" spans="1:2" x14ac:dyDescent="0.25">
      <c r="A99" s="5">
        <v>61.08</v>
      </c>
      <c r="B99" s="7">
        <v>0.91332249202606497</v>
      </c>
    </row>
    <row r="100" spans="1:2" x14ac:dyDescent="0.25">
      <c r="A100" s="8">
        <v>55.1</v>
      </c>
      <c r="B100" s="10">
        <v>0.86447087802082623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85</v>
      </c>
      <c r="B104" s="7">
        <v>1.105883526490927</v>
      </c>
    </row>
    <row r="105" spans="1:2" x14ac:dyDescent="0.25">
      <c r="A105" s="5">
        <v>79.02</v>
      </c>
      <c r="B105" s="7">
        <v>1.0551476700473581</v>
      </c>
    </row>
    <row r="106" spans="1:2" x14ac:dyDescent="0.25">
      <c r="A106" s="5">
        <v>73.039999999999992</v>
      </c>
      <c r="B106" s="7">
        <v>1.0044118136037889</v>
      </c>
    </row>
    <row r="107" spans="1:2" x14ac:dyDescent="0.25">
      <c r="A107" s="5">
        <v>67.06</v>
      </c>
      <c r="B107" s="7">
        <v>0.90703229539702235</v>
      </c>
    </row>
    <row r="108" spans="1:2" x14ac:dyDescent="0.25">
      <c r="A108" s="5">
        <v>61.08</v>
      </c>
      <c r="B108" s="7">
        <v>0.8052105236889987</v>
      </c>
    </row>
    <row r="109" spans="1:2" x14ac:dyDescent="0.25">
      <c r="A109" s="8">
        <v>55.1</v>
      </c>
      <c r="B109" s="10">
        <v>0.71413997867431456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85</v>
      </c>
      <c r="B113" s="7">
        <v>1.0519065411083759</v>
      </c>
    </row>
    <row r="114" spans="1:2" x14ac:dyDescent="0.25">
      <c r="A114" s="5">
        <v>80.016666666666666</v>
      </c>
      <c r="B114" s="7">
        <v>1.0311799708741289</v>
      </c>
    </row>
    <row r="115" spans="1:2" x14ac:dyDescent="0.25">
      <c r="A115" s="5">
        <v>75.033333333333331</v>
      </c>
      <c r="B115" s="7">
        <v>1.0104534006398811</v>
      </c>
    </row>
    <row r="116" spans="1:2" x14ac:dyDescent="0.25">
      <c r="A116" s="5">
        <v>70.05</v>
      </c>
      <c r="B116" s="7">
        <v>0.99162563374253521</v>
      </c>
    </row>
    <row r="117" spans="1:2" x14ac:dyDescent="0.25">
      <c r="A117" s="5">
        <v>65.066666666666663</v>
      </c>
      <c r="B117" s="7">
        <v>0.97472998252133403</v>
      </c>
    </row>
    <row r="118" spans="1:2" x14ac:dyDescent="0.25">
      <c r="A118" s="5">
        <v>60.083333333333343</v>
      </c>
      <c r="B118" s="7">
        <v>0.95783433130013296</v>
      </c>
    </row>
    <row r="119" spans="1:2" x14ac:dyDescent="0.25">
      <c r="A119" s="8">
        <v>55.1</v>
      </c>
      <c r="B119" s="10">
        <v>0.94282876463327248</v>
      </c>
    </row>
    <row r="121" spans="1:2" ht="28.9" customHeight="1" x14ac:dyDescent="0.5">
      <c r="A121" s="1" t="s">
        <v>39</v>
      </c>
      <c r="B121" s="1"/>
    </row>
    <row r="122" spans="1:2" x14ac:dyDescent="0.25">
      <c r="A122" s="23" t="s">
        <v>17</v>
      </c>
      <c r="B122" s="25" t="s">
        <v>35</v>
      </c>
    </row>
    <row r="123" spans="1:2" x14ac:dyDescent="0.25">
      <c r="A123" s="5">
        <v>85</v>
      </c>
      <c r="B123" s="7">
        <v>1.0441477236552481</v>
      </c>
    </row>
    <row r="124" spans="1:2" x14ac:dyDescent="0.25">
      <c r="A124" s="5">
        <v>79.02</v>
      </c>
      <c r="B124" s="7">
        <v>1.0229936060704421</v>
      </c>
    </row>
    <row r="125" spans="1:2" x14ac:dyDescent="0.25">
      <c r="A125" s="5">
        <v>73.039999999999992</v>
      </c>
      <c r="B125" s="7">
        <v>1.001839488485635</v>
      </c>
    </row>
    <row r="126" spans="1:2" x14ac:dyDescent="0.25">
      <c r="A126" s="5">
        <v>67.06</v>
      </c>
      <c r="B126" s="7">
        <v>0.98275203479979156</v>
      </c>
    </row>
    <row r="127" spans="1:2" x14ac:dyDescent="0.25">
      <c r="A127" s="5">
        <v>61.08</v>
      </c>
      <c r="B127" s="7">
        <v>0.96386140624718231</v>
      </c>
    </row>
    <row r="128" spans="1:2" x14ac:dyDescent="0.25">
      <c r="A128" s="8">
        <v>55.1</v>
      </c>
      <c r="B128" s="10">
        <v>0.94638523530952812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205"/>
  <sheetViews>
    <sheetView workbookViewId="0">
      <selection activeCell="F14" sqref="F14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1" spans="1:13" x14ac:dyDescent="0.25">
      <c r="A21" t="s">
        <v>7</v>
      </c>
    </row>
    <row r="23" spans="1:13" x14ac:dyDescent="0.25">
      <c r="A23" s="2"/>
      <c r="B23" s="11"/>
      <c r="C23" s="11"/>
      <c r="D23" s="12"/>
    </row>
    <row r="24" spans="1:13" x14ac:dyDescent="0.25">
      <c r="A24" s="5" t="s">
        <v>8</v>
      </c>
      <c r="B24" s="13">
        <v>14</v>
      </c>
      <c r="C24" s="13" t="s">
        <v>9</v>
      </c>
      <c r="D24" s="14"/>
    </row>
    <row r="25" spans="1:13" x14ac:dyDescent="0.25">
      <c r="A25" s="8"/>
      <c r="B25" s="15"/>
      <c r="C25" s="15"/>
      <c r="D25" s="16"/>
    </row>
    <row r="28" spans="1:13" x14ac:dyDescent="0.25">
      <c r="A28" s="17" t="s">
        <v>12</v>
      </c>
      <c r="B28" s="31">
        <v>0.71</v>
      </c>
      <c r="C28" s="17" t="s">
        <v>13</v>
      </c>
      <c r="D28" s="17" t="s">
        <v>14</v>
      </c>
      <c r="E28" s="17"/>
      <c r="F28" s="17"/>
      <c r="G28" s="17"/>
    </row>
    <row r="29" spans="1:13" x14ac:dyDescent="0.25">
      <c r="A29" s="17" t="s">
        <v>40</v>
      </c>
      <c r="B29" s="31">
        <v>55.1</v>
      </c>
      <c r="C29" s="17" t="s">
        <v>11</v>
      </c>
      <c r="D29" s="17" t="s">
        <v>41</v>
      </c>
      <c r="E29" s="17"/>
      <c r="F29" s="17"/>
      <c r="G29" s="17"/>
    </row>
    <row r="31" spans="1:13" ht="31.5" hidden="1" x14ac:dyDescent="0.5">
      <c r="A31" s="1" t="s">
        <v>42</v>
      </c>
      <c r="B31" s="1"/>
    </row>
    <row r="32" spans="1:13" hidden="1" x14ac:dyDescent="0.25">
      <c r="A32" s="2"/>
      <c r="B32" s="28" t="s">
        <v>16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8"/>
    </row>
    <row r="33" spans="1:13" hidden="1" x14ac:dyDescent="0.25">
      <c r="A33" s="19" t="s">
        <v>17</v>
      </c>
      <c r="B33" s="29">
        <v>15</v>
      </c>
      <c r="C33" s="29">
        <v>14.5</v>
      </c>
      <c r="D33" s="29">
        <v>14</v>
      </c>
      <c r="E33" s="29">
        <v>13.5</v>
      </c>
      <c r="F33" s="29">
        <v>13</v>
      </c>
      <c r="G33" s="29">
        <v>12</v>
      </c>
      <c r="H33" s="29">
        <v>11</v>
      </c>
      <c r="I33" s="29">
        <v>10</v>
      </c>
      <c r="J33" s="29">
        <v>9</v>
      </c>
      <c r="K33" s="29">
        <v>8</v>
      </c>
      <c r="L33" s="29">
        <v>7</v>
      </c>
      <c r="M33" s="20">
        <v>6</v>
      </c>
    </row>
    <row r="34" spans="1:13" hidden="1" x14ac:dyDescent="0.25">
      <c r="A34" s="5">
        <v>20</v>
      </c>
      <c r="B34" s="6">
        <v>0.98917582417915362</v>
      </c>
      <c r="C34" s="6">
        <v>1.029310860339312</v>
      </c>
      <c r="D34" s="6">
        <v>1.0706694391449101</v>
      </c>
      <c r="E34" s="6">
        <v>1.1139541686226619</v>
      </c>
      <c r="F34" s="6">
        <v>1.1600279472174679</v>
      </c>
      <c r="G34" s="6">
        <v>1.2647956976290291</v>
      </c>
      <c r="H34" s="6">
        <v>1.3950816863032269</v>
      </c>
      <c r="I34" s="6">
        <v>1.563559555855109</v>
      </c>
      <c r="J34" s="6">
        <v>1.785467595591161</v>
      </c>
      <c r="K34" s="6">
        <v>2.0786087415092829</v>
      </c>
      <c r="L34" s="6">
        <v>2.4633505762988088</v>
      </c>
      <c r="M34" s="7">
        <v>2.9626253293404941</v>
      </c>
    </row>
    <row r="35" spans="1:13" hidden="1" x14ac:dyDescent="0.25">
      <c r="A35" s="5">
        <v>30</v>
      </c>
      <c r="B35" s="6">
        <v>1.0094966449270419</v>
      </c>
      <c r="C35" s="6">
        <v>1.047843170145909</v>
      </c>
      <c r="D35" s="6">
        <v>1.087885673477045</v>
      </c>
      <c r="E35" s="6">
        <v>1.1304414015144639</v>
      </c>
      <c r="F35" s="6">
        <v>1.17648789127037</v>
      </c>
      <c r="G35" s="6">
        <v>1.2837647560776411</v>
      </c>
      <c r="H35" s="6">
        <v>1.420742372360897</v>
      </c>
      <c r="I35" s="6">
        <v>1.601011491273602</v>
      </c>
      <c r="J35" s="6">
        <v>1.8407275106606551</v>
      </c>
      <c r="K35" s="6">
        <v>2.158610475058365</v>
      </c>
      <c r="L35" s="6">
        <v>2.5759450756944831</v>
      </c>
      <c r="M35" s="7">
        <v>3.1165806504881739</v>
      </c>
    </row>
    <row r="36" spans="1:13" hidden="1" x14ac:dyDescent="0.25">
      <c r="A36" s="5">
        <v>40</v>
      </c>
      <c r="B36" s="6">
        <v>1.035530553561294</v>
      </c>
      <c r="C36" s="6">
        <v>1.0732518816921841</v>
      </c>
      <c r="D36" s="6">
        <v>1.113249529905957</v>
      </c>
      <c r="E36" s="6">
        <v>1.1564553833639371</v>
      </c>
      <c r="F36" s="6">
        <v>1.2039616176456189</v>
      </c>
      <c r="G36" s="6">
        <v>1.317045383089309</v>
      </c>
      <c r="H36" s="6">
        <v>1.4644440392374809</v>
      </c>
      <c r="I36" s="6">
        <v>1.6606654457820109</v>
      </c>
      <c r="J36" s="6">
        <v>1.9227821091062129</v>
      </c>
      <c r="K36" s="6">
        <v>2.2704311822848071</v>
      </c>
      <c r="L36" s="6">
        <v>2.7258144650839542</v>
      </c>
      <c r="M36" s="7">
        <v>3.3136984039612352</v>
      </c>
    </row>
    <row r="37" spans="1:13" hidden="1" x14ac:dyDescent="0.25">
      <c r="A37" s="5">
        <v>50</v>
      </c>
      <c r="B37" s="6">
        <v>1.064802498498983</v>
      </c>
      <c r="C37" s="6">
        <v>1.1026460355689369</v>
      </c>
      <c r="D37" s="6">
        <v>1.1434239542079969</v>
      </c>
      <c r="E37" s="6">
        <v>1.1881827781447829</v>
      </c>
      <c r="F37" s="6">
        <v>1.2381293215260989</v>
      </c>
      <c r="G37" s="6">
        <v>1.359214275300731</v>
      </c>
      <c r="H37" s="6">
        <v>1.519539137070762</v>
      </c>
      <c r="I37" s="6">
        <v>1.734528875066478</v>
      </c>
      <c r="J37" s="6">
        <v>2.0221731042096058</v>
      </c>
      <c r="K37" s="6">
        <v>2.4030260861132802</v>
      </c>
      <c r="L37" s="6">
        <v>2.9002067290820719</v>
      </c>
      <c r="M37" s="7">
        <v>3.5393985881119758</v>
      </c>
    </row>
    <row r="38" spans="1:13" hidden="1" x14ac:dyDescent="0.25">
      <c r="A38" s="5">
        <v>55.1</v>
      </c>
      <c r="B38" s="6">
        <v>1.080625104039864</v>
      </c>
      <c r="C38" s="6">
        <v>1.1187373014978339</v>
      </c>
      <c r="D38" s="6">
        <v>1.160140947644102</v>
      </c>
      <c r="E38" s="6">
        <v>1.2059410318766091</v>
      </c>
      <c r="F38" s="6">
        <v>1.2574028340114889</v>
      </c>
      <c r="G38" s="6">
        <v>1.3831741633440591</v>
      </c>
      <c r="H38" s="6">
        <v>1.5507829825352719</v>
      </c>
      <c r="I38" s="6">
        <v>1.776121985170005</v>
      </c>
      <c r="J38" s="6">
        <v>2.077648511524572</v>
      </c>
      <c r="K38" s="6">
        <v>2.4763845485667</v>
      </c>
      <c r="L38" s="6">
        <v>2.99591672995555</v>
      </c>
      <c r="M38" s="7">
        <v>3.6623963360417089</v>
      </c>
    </row>
    <row r="39" spans="1:13" hidden="1" x14ac:dyDescent="0.25">
      <c r="A39" s="5">
        <v>60.000000000000007</v>
      </c>
      <c r="B39" s="6">
        <v>1.096581414169143</v>
      </c>
      <c r="C39" s="6">
        <v>1.135152624509238</v>
      </c>
      <c r="D39" s="6">
        <v>1.177382114288412</v>
      </c>
      <c r="E39" s="6">
        <v>1.224431045802578</v>
      </c>
      <c r="F39" s="6">
        <v>1.277620871765851</v>
      </c>
      <c r="G39" s="6">
        <v>1.4085104699873201</v>
      </c>
      <c r="H39" s="6">
        <v>1.5838283390301009</v>
      </c>
      <c r="I39" s="6">
        <v>1.8199165556628889</v>
      </c>
      <c r="J39" s="6">
        <v>2.1356818433458238</v>
      </c>
      <c r="K39" s="6">
        <v>2.5525955722304539</v>
      </c>
      <c r="L39" s="6">
        <v>3.094693759159763</v>
      </c>
      <c r="M39" s="7">
        <v>3.7885770676681578</v>
      </c>
    </row>
    <row r="40" spans="1:13" hidden="1" x14ac:dyDescent="0.25">
      <c r="A40" s="5">
        <v>70</v>
      </c>
      <c r="B40" s="6">
        <v>1.1314075367795511</v>
      </c>
      <c r="C40" s="6">
        <v>1.1715180735026569</v>
      </c>
      <c r="D40" s="6">
        <v>1.2161068109067461</v>
      </c>
      <c r="E40" s="6">
        <v>1.266449549855031</v>
      </c>
      <c r="F40" s="6">
        <v>1.323982381628924</v>
      </c>
      <c r="G40" s="6">
        <v>1.467164140870354</v>
      </c>
      <c r="H40" s="6">
        <v>1.660346627246728</v>
      </c>
      <c r="I40" s="6">
        <v>1.9207890260651559</v>
      </c>
      <c r="J40" s="6">
        <v>2.2683151693241879</v>
      </c>
      <c r="K40" s="6">
        <v>2.725313535713787</v>
      </c>
      <c r="L40" s="6">
        <v>3.3167372506153501</v>
      </c>
      <c r="M40" s="7">
        <v>4.0701040861016926</v>
      </c>
    </row>
    <row r="41" spans="1:13" hidden="1" x14ac:dyDescent="0.25">
      <c r="A41" s="8">
        <v>71</v>
      </c>
      <c r="B41" s="9">
        <v>1.134890149040592</v>
      </c>
      <c r="C41" s="9">
        <v>1.175154618401999</v>
      </c>
      <c r="D41" s="9">
        <v>1.2199792805685801</v>
      </c>
      <c r="E41" s="9">
        <v>1.270651400260276</v>
      </c>
      <c r="F41" s="9">
        <v>1.3286185326152311</v>
      </c>
      <c r="G41" s="9">
        <v>1.4730295079586579</v>
      </c>
      <c r="H41" s="9">
        <v>1.6679984560683909</v>
      </c>
      <c r="I41" s="9">
        <v>1.930876273105383</v>
      </c>
      <c r="J41" s="9">
        <v>2.281578501922024</v>
      </c>
      <c r="K41" s="9">
        <v>2.7425853320621201</v>
      </c>
      <c r="L41" s="9">
        <v>3.3389415997609082</v>
      </c>
      <c r="M41" s="10">
        <v>4.0982567879450471</v>
      </c>
    </row>
    <row r="42" spans="1:13" hidden="1" x14ac:dyDescent="0.25"/>
    <row r="43" spans="1:13" ht="31.5" hidden="1" x14ac:dyDescent="0.5">
      <c r="A43" s="1" t="s">
        <v>43</v>
      </c>
      <c r="B43" s="1"/>
    </row>
    <row r="44" spans="1:13" hidden="1" x14ac:dyDescent="0.25">
      <c r="A44" s="2"/>
      <c r="B44" s="18" t="s">
        <v>16</v>
      </c>
    </row>
    <row r="45" spans="1:13" hidden="1" x14ac:dyDescent="0.25">
      <c r="A45" s="19" t="s">
        <v>17</v>
      </c>
      <c r="B45" s="20">
        <v>14</v>
      </c>
    </row>
    <row r="46" spans="1:13" hidden="1" x14ac:dyDescent="0.25">
      <c r="A46" s="5">
        <v>20</v>
      </c>
      <c r="B46" s="7">
        <v>636.43264903637441</v>
      </c>
    </row>
    <row r="47" spans="1:13" hidden="1" x14ac:dyDescent="0.25">
      <c r="A47" s="5">
        <v>30</v>
      </c>
      <c r="B47" s="7">
        <v>875.93810762743942</v>
      </c>
    </row>
    <row r="48" spans="1:13" hidden="1" x14ac:dyDescent="0.25">
      <c r="A48" s="5">
        <v>40</v>
      </c>
      <c r="B48" s="7">
        <v>1026.8403226081259</v>
      </c>
    </row>
    <row r="49" spans="1:13" hidden="1" x14ac:dyDescent="0.25">
      <c r="A49" s="5">
        <v>50</v>
      </c>
      <c r="B49" s="7">
        <v>1130.579245440498</v>
      </c>
    </row>
    <row r="50" spans="1:13" hidden="1" x14ac:dyDescent="0.25">
      <c r="A50" s="5">
        <v>55.1</v>
      </c>
      <c r="B50" s="7">
        <v>1170.465887109563</v>
      </c>
    </row>
    <row r="51" spans="1:13" hidden="1" x14ac:dyDescent="0.25">
      <c r="A51" s="5">
        <v>60.000000000000007</v>
      </c>
      <c r="B51" s="7">
        <v>1202.3897170354451</v>
      </c>
    </row>
    <row r="52" spans="1:13" hidden="1" x14ac:dyDescent="0.25">
      <c r="A52" s="5">
        <v>70</v>
      </c>
      <c r="B52" s="7">
        <v>1248.347660499835</v>
      </c>
    </row>
    <row r="53" spans="1:13" hidden="1" x14ac:dyDescent="0.25">
      <c r="A53" s="8">
        <v>71</v>
      </c>
      <c r="B53" s="10">
        <v>1252.9434548462741</v>
      </c>
    </row>
    <row r="54" spans="1:13" hidden="1" x14ac:dyDescent="0.25"/>
    <row r="55" spans="1:13" ht="31.5" hidden="1" x14ac:dyDescent="0.5">
      <c r="A55" s="1" t="s">
        <v>44</v>
      </c>
      <c r="B55" s="1"/>
    </row>
    <row r="56" spans="1:13" hidden="1" x14ac:dyDescent="0.25">
      <c r="A56" s="2"/>
      <c r="B56" s="28" t="s">
        <v>16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18"/>
    </row>
    <row r="57" spans="1:13" hidden="1" x14ac:dyDescent="0.25">
      <c r="A57" s="19" t="s">
        <v>17</v>
      </c>
      <c r="B57" s="29">
        <v>15</v>
      </c>
      <c r="C57" s="29">
        <v>14.5</v>
      </c>
      <c r="D57" s="29">
        <v>14</v>
      </c>
      <c r="E57" s="29">
        <v>13.5</v>
      </c>
      <c r="F57" s="29">
        <v>13</v>
      </c>
      <c r="G57" s="29">
        <v>12</v>
      </c>
      <c r="H57" s="29">
        <v>11</v>
      </c>
      <c r="I57" s="29">
        <v>10</v>
      </c>
      <c r="J57" s="29">
        <v>9</v>
      </c>
      <c r="K57" s="29">
        <v>8</v>
      </c>
      <c r="L57" s="29">
        <v>7</v>
      </c>
      <c r="M57" s="20">
        <v>6</v>
      </c>
    </row>
    <row r="58" spans="1:13" hidden="1" x14ac:dyDescent="0.25">
      <c r="A58" s="5">
        <v>20</v>
      </c>
      <c r="B58" s="6">
        <v>0.89590753138139212</v>
      </c>
      <c r="C58" s="6">
        <v>0.93392088135446572</v>
      </c>
      <c r="D58" s="6">
        <v>0.97338417467317118</v>
      </c>
      <c r="E58" s="6">
        <v>1.015056729029963</v>
      </c>
      <c r="F58" s="6">
        <v>1.059859885131156</v>
      </c>
      <c r="G58" s="6">
        <v>1.1633534804612979</v>
      </c>
      <c r="H58" s="6">
        <v>1.29447614659125</v>
      </c>
      <c r="I58" s="6">
        <v>1.4664314376703931</v>
      </c>
      <c r="J58" s="6">
        <v>1.695015276069828</v>
      </c>
      <c r="K58" s="6">
        <v>1.998615952382367</v>
      </c>
      <c r="L58" s="6">
        <v>2.3982141254225531</v>
      </c>
      <c r="M58" s="7">
        <v>2.9173828222266431</v>
      </c>
    </row>
    <row r="59" spans="1:13" hidden="1" x14ac:dyDescent="0.25">
      <c r="A59" s="5">
        <v>30</v>
      </c>
      <c r="B59" s="6">
        <v>0.90951037991672967</v>
      </c>
      <c r="C59" s="6">
        <v>0.94612028456921804</v>
      </c>
      <c r="D59" s="6">
        <v>0.98467972956501215</v>
      </c>
      <c r="E59" s="6">
        <v>1.026061261134914</v>
      </c>
      <c r="F59" s="6">
        <v>1.0712994485235889</v>
      </c>
      <c r="G59" s="6">
        <v>1.17829418280519</v>
      </c>
      <c r="H59" s="6">
        <v>1.317180946644261</v>
      </c>
      <c r="I59" s="6">
        <v>1.502069122496974</v>
      </c>
      <c r="J59" s="6">
        <v>1.749660461041213</v>
      </c>
      <c r="K59" s="6">
        <v>2.0792490811765809</v>
      </c>
      <c r="L59" s="6">
        <v>2.5127214700244092</v>
      </c>
      <c r="M59" s="7">
        <v>3.0745564829277399</v>
      </c>
    </row>
    <row r="60" spans="1:13" hidden="1" x14ac:dyDescent="0.25">
      <c r="A60" s="5">
        <v>40</v>
      </c>
      <c r="B60" s="6">
        <v>0.93128005896969446</v>
      </c>
      <c r="C60" s="6">
        <v>0.9677817261840389</v>
      </c>
      <c r="D60" s="6">
        <v>1.0068358956305881</v>
      </c>
      <c r="E60" s="6">
        <v>1.049428342078488</v>
      </c>
      <c r="F60" s="6">
        <v>1.0967068633107571</v>
      </c>
      <c r="G60" s="6">
        <v>1.210723436329727</v>
      </c>
      <c r="H60" s="6">
        <v>1.3613084572287271</v>
      </c>
      <c r="I60" s="6">
        <v>1.5634771367707181</v>
      </c>
      <c r="J60" s="6">
        <v>1.834837053940374</v>
      </c>
      <c r="K60" s="6">
        <v>2.1955881559440842</v>
      </c>
      <c r="L60" s="6">
        <v>2.668522758209968</v>
      </c>
      <c r="M60" s="7">
        <v>3.2790255443878591</v>
      </c>
    </row>
    <row r="61" spans="1:13" hidden="1" x14ac:dyDescent="0.25">
      <c r="A61" s="5">
        <v>50</v>
      </c>
      <c r="B61" s="6">
        <v>0.95711307683364399</v>
      </c>
      <c r="C61" s="6">
        <v>0.99415728286104266</v>
      </c>
      <c r="D61" s="6">
        <v>1.034431401434746</v>
      </c>
      <c r="E61" s="6">
        <v>1.079034435862257</v>
      </c>
      <c r="F61" s="6">
        <v>1.129227412464936</v>
      </c>
      <c r="G61" s="6">
        <v>1.2522374125505309</v>
      </c>
      <c r="H61" s="6">
        <v>1.4167900725395499</v>
      </c>
      <c r="I61" s="6">
        <v>1.638806431501739</v>
      </c>
      <c r="J61" s="6">
        <v>1.9367998967285609</v>
      </c>
      <c r="K61" s="6">
        <v>2.3318762437331948</v>
      </c>
      <c r="L61" s="6">
        <v>2.8477336162505469</v>
      </c>
      <c r="M61" s="7">
        <v>3.51066252623724</v>
      </c>
    </row>
    <row r="62" spans="1:13" hidden="1" x14ac:dyDescent="0.25">
      <c r="A62" s="5">
        <v>55.1</v>
      </c>
      <c r="B62" s="6">
        <v>0.97140966801132544</v>
      </c>
      <c r="C62" s="6">
        <v>1.0089102264103</v>
      </c>
      <c r="D62" s="6">
        <v>1.0500067293382349</v>
      </c>
      <c r="E62" s="6">
        <v>1.095855926657195</v>
      </c>
      <c r="F62" s="6">
        <v>1.1477765912430991</v>
      </c>
      <c r="G62" s="6">
        <v>1.275917528788699</v>
      </c>
      <c r="H62" s="6">
        <v>1.4482201852595169</v>
      </c>
      <c r="I62" s="6">
        <v>1.6810675721617601</v>
      </c>
      <c r="J62" s="6">
        <v>1.993435069223354</v>
      </c>
      <c r="K62" s="6">
        <v>2.4068904243939371</v>
      </c>
      <c r="L62" s="6">
        <v>2.9455937538448822</v>
      </c>
      <c r="M62" s="7">
        <v>3.636297541969268</v>
      </c>
    </row>
    <row r="63" spans="1:13" hidden="1" x14ac:dyDescent="0.25">
      <c r="A63" s="5">
        <v>60.000000000000007</v>
      </c>
      <c r="B63" s="6">
        <v>0.98632953110580002</v>
      </c>
      <c r="C63" s="6">
        <v>1.024381286550929</v>
      </c>
      <c r="D63" s="6">
        <v>1.066403430291871</v>
      </c>
      <c r="E63" s="6">
        <v>1.1136081941744871</v>
      </c>
      <c r="F63" s="6">
        <v>1.167369833058485</v>
      </c>
      <c r="G63" s="6">
        <v>1.3008708703387459</v>
      </c>
      <c r="H63" s="6">
        <v>1.481141041287467</v>
      </c>
      <c r="I63" s="6">
        <v>1.725007213281178</v>
      </c>
      <c r="J63" s="6">
        <v>2.051888621918132</v>
      </c>
      <c r="K63" s="6">
        <v>2.4837968710182952</v>
      </c>
      <c r="L63" s="6">
        <v>3.045335932623364</v>
      </c>
      <c r="M63" s="7">
        <v>3.7637021469967462</v>
      </c>
    </row>
    <row r="64" spans="1:13" hidden="1" x14ac:dyDescent="0.25">
      <c r="A64" s="5">
        <v>70</v>
      </c>
      <c r="B64" s="6">
        <v>1.020329414395353</v>
      </c>
      <c r="C64" s="6">
        <v>1.059844228644117</v>
      </c>
      <c r="D64" s="6">
        <v>1.1041618888396401</v>
      </c>
      <c r="E64" s="6">
        <v>1.1546078553661261</v>
      </c>
      <c r="F64" s="6">
        <v>1.2126696116216369</v>
      </c>
      <c r="G64" s="6">
        <v>1.358400541981245</v>
      </c>
      <c r="H64" s="6">
        <v>1.556495007380051</v>
      </c>
      <c r="I64" s="6">
        <v>1.824685703501383</v>
      </c>
      <c r="J64" s="6">
        <v>2.1832976942502782</v>
      </c>
      <c r="K64" s="6">
        <v>2.655248411753492</v>
      </c>
      <c r="L64" s="6">
        <v>3.2660476563595102</v>
      </c>
      <c r="M64" s="7">
        <v>4.0437975966385276</v>
      </c>
    </row>
    <row r="65" spans="1:13" hidden="1" x14ac:dyDescent="0.25">
      <c r="A65" s="8">
        <v>71</v>
      </c>
      <c r="B65" s="9">
        <v>1.023729402724308</v>
      </c>
      <c r="C65" s="9">
        <v>1.0633905228534359</v>
      </c>
      <c r="D65" s="9">
        <v>1.107937734694417</v>
      </c>
      <c r="E65" s="9">
        <v>1.1587078214852899</v>
      </c>
      <c r="F65" s="9">
        <v>1.217199589477953</v>
      </c>
      <c r="G65" s="9">
        <v>1.364153509145495</v>
      </c>
      <c r="H65" s="9">
        <v>1.5640304039893089</v>
      </c>
      <c r="I65" s="9">
        <v>1.8346535525234029</v>
      </c>
      <c r="J65" s="9">
        <v>2.196438601483492</v>
      </c>
      <c r="K65" s="9">
        <v>2.6723935658270119</v>
      </c>
      <c r="L65" s="9">
        <v>3.2881188287331242</v>
      </c>
      <c r="M65" s="10">
        <v>4.0718071416027062</v>
      </c>
    </row>
    <row r="66" spans="1:13" hidden="1" x14ac:dyDescent="0.25"/>
    <row r="67" spans="1:13" ht="31.5" hidden="1" x14ac:dyDescent="0.5">
      <c r="A67" s="1" t="s">
        <v>45</v>
      </c>
      <c r="B67" s="1"/>
    </row>
    <row r="68" spans="1:13" hidden="1" x14ac:dyDescent="0.25">
      <c r="A68" s="2"/>
      <c r="B68" s="18" t="s">
        <v>16</v>
      </c>
    </row>
    <row r="69" spans="1:13" hidden="1" x14ac:dyDescent="0.25">
      <c r="A69" s="19" t="s">
        <v>17</v>
      </c>
      <c r="B69" s="20">
        <v>14</v>
      </c>
    </row>
    <row r="70" spans="1:13" hidden="1" x14ac:dyDescent="0.25">
      <c r="A70" s="5">
        <v>20</v>
      </c>
      <c r="B70" s="7">
        <v>463.7562290069726</v>
      </c>
    </row>
    <row r="71" spans="1:13" hidden="1" x14ac:dyDescent="0.25">
      <c r="A71" s="5">
        <v>30</v>
      </c>
      <c r="B71" s="7">
        <v>575.98957487173539</v>
      </c>
    </row>
    <row r="72" spans="1:13" hidden="1" x14ac:dyDescent="0.25">
      <c r="A72" s="5">
        <v>40</v>
      </c>
      <c r="B72" s="7">
        <v>672.65797510399204</v>
      </c>
    </row>
    <row r="73" spans="1:13" hidden="1" x14ac:dyDescent="0.25">
      <c r="A73" s="5">
        <v>50</v>
      </c>
      <c r="B73" s="7">
        <v>759.46089079857234</v>
      </c>
    </row>
    <row r="74" spans="1:13" hidden="1" x14ac:dyDescent="0.25">
      <c r="A74" s="5">
        <v>55.1</v>
      </c>
      <c r="B74" s="7">
        <v>801.00684718241325</v>
      </c>
    </row>
    <row r="75" spans="1:13" hidden="1" x14ac:dyDescent="0.25">
      <c r="A75" s="5">
        <v>60.000000000000007</v>
      </c>
      <c r="B75" s="7">
        <v>838.68997329085857</v>
      </c>
    </row>
    <row r="76" spans="1:13" hidden="1" x14ac:dyDescent="0.25">
      <c r="A76" s="5">
        <v>70</v>
      </c>
      <c r="B76" s="7">
        <v>908.89468385556324</v>
      </c>
    </row>
    <row r="77" spans="1:13" hidden="1" x14ac:dyDescent="0.25">
      <c r="A77" s="8">
        <v>71</v>
      </c>
      <c r="B77" s="10">
        <v>915.91515491203381</v>
      </c>
    </row>
    <row r="78" spans="1:13" hidden="1" x14ac:dyDescent="0.25"/>
    <row r="79" spans="1:13" ht="31.5" hidden="1" x14ac:dyDescent="0.5">
      <c r="A79" s="1" t="s">
        <v>46</v>
      </c>
      <c r="B79" s="1"/>
    </row>
    <row r="80" spans="1:13" hidden="1" x14ac:dyDescent="0.25">
      <c r="A80" s="2"/>
      <c r="B80" s="28" t="s">
        <v>16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18"/>
    </row>
    <row r="81" spans="1:13" hidden="1" x14ac:dyDescent="0.25">
      <c r="A81" s="19" t="s">
        <v>17</v>
      </c>
      <c r="B81" s="29">
        <v>15</v>
      </c>
      <c r="C81" s="29">
        <v>14.5</v>
      </c>
      <c r="D81" s="29">
        <v>14</v>
      </c>
      <c r="E81" s="29">
        <v>13.5</v>
      </c>
      <c r="F81" s="29">
        <v>13</v>
      </c>
      <c r="G81" s="29">
        <v>12</v>
      </c>
      <c r="H81" s="29">
        <v>11</v>
      </c>
      <c r="I81" s="29">
        <v>10</v>
      </c>
      <c r="J81" s="29">
        <v>9</v>
      </c>
      <c r="K81" s="29">
        <v>8</v>
      </c>
      <c r="L81" s="29">
        <v>7</v>
      </c>
      <c r="M81" s="20">
        <v>6</v>
      </c>
    </row>
    <row r="82" spans="1:13" hidden="1" x14ac:dyDescent="0.25">
      <c r="A82" s="5">
        <v>20</v>
      </c>
      <c r="B82" s="6">
        <v>1.3917925924507939</v>
      </c>
      <c r="C82" s="6">
        <v>1.379393517365858</v>
      </c>
      <c r="D82" s="6">
        <v>1.383512974003215</v>
      </c>
      <c r="E82" s="6">
        <v>1.398605861776941</v>
      </c>
      <c r="F82" s="6">
        <v>1.422129234564772</v>
      </c>
      <c r="G82" s="6">
        <v>1.4913920097623079</v>
      </c>
      <c r="H82" s="6">
        <v>1.592476055953068</v>
      </c>
      <c r="I82" s="6">
        <v>1.733988341207114</v>
      </c>
      <c r="J82" s="6">
        <v>1.9291103336751401</v>
      </c>
      <c r="K82" s="6">
        <v>2.194536249243261</v>
      </c>
      <c r="L82" s="6">
        <v>2.549998741522209</v>
      </c>
      <c r="M82" s="7">
        <v>3.0180290849043581</v>
      </c>
    </row>
    <row r="83" spans="1:13" hidden="1" x14ac:dyDescent="0.25">
      <c r="A83" s="5">
        <v>30</v>
      </c>
      <c r="B83" s="6">
        <v>1.197245692579185</v>
      </c>
      <c r="C83" s="6">
        <v>1.2413538868015439</v>
      </c>
      <c r="D83" s="6">
        <v>1.2861137497248309</v>
      </c>
      <c r="E83" s="6">
        <v>1.3321796498605061</v>
      </c>
      <c r="F83" s="6">
        <v>1.3803843937445941</v>
      </c>
      <c r="G83" s="6">
        <v>1.48745595183568</v>
      </c>
      <c r="H83" s="6">
        <v>1.617675449893909</v>
      </c>
      <c r="I83" s="6">
        <v>1.7843588171844911</v>
      </c>
      <c r="J83" s="6">
        <v>2.0037368326961782</v>
      </c>
      <c r="K83" s="6">
        <v>2.2948529542235852</v>
      </c>
      <c r="L83" s="6">
        <v>2.67944453840569</v>
      </c>
      <c r="M83" s="7">
        <v>3.181833745664203</v>
      </c>
    </row>
    <row r="84" spans="1:13" hidden="1" x14ac:dyDescent="0.25">
      <c r="A84" s="5">
        <v>40</v>
      </c>
      <c r="B84" s="6">
        <v>1.2210789066230801</v>
      </c>
      <c r="C84" s="6">
        <v>1.2674926569794021</v>
      </c>
      <c r="D84" s="6">
        <v>1.315451809976635</v>
      </c>
      <c r="E84" s="6">
        <v>1.365638185704769</v>
      </c>
      <c r="F84" s="6">
        <v>1.4188857509045121</v>
      </c>
      <c r="G84" s="6">
        <v>1.5387105881468111</v>
      </c>
      <c r="H84" s="6">
        <v>1.6849681120210711</v>
      </c>
      <c r="I84" s="6">
        <v>1.8706971177346721</v>
      </c>
      <c r="J84" s="6">
        <v>2.1121476271891</v>
      </c>
      <c r="K84" s="6">
        <v>2.428848465933938</v>
      </c>
      <c r="L84" s="6">
        <v>2.8435088777942821</v>
      </c>
      <c r="M84" s="7">
        <v>3.3818010736814492</v>
      </c>
    </row>
    <row r="85" spans="1:13" hidden="1" x14ac:dyDescent="0.25">
      <c r="A85" s="5">
        <v>50</v>
      </c>
      <c r="B85" s="6">
        <v>1.265306350479676</v>
      </c>
      <c r="C85" s="6">
        <v>1.3148878449786221</v>
      </c>
      <c r="D85" s="6">
        <v>1.3668625591818919</v>
      </c>
      <c r="E85" s="6">
        <v>1.4219328550063379</v>
      </c>
      <c r="F85" s="6">
        <v>1.4809250822915121</v>
      </c>
      <c r="G85" s="6">
        <v>1.6146728351380539</v>
      </c>
      <c r="H85" s="6">
        <v>1.7777269074455919</v>
      </c>
      <c r="I85" s="6">
        <v>1.9827715949831259</v>
      </c>
      <c r="J85" s="6">
        <v>2.2461657539769</v>
      </c>
      <c r="K85" s="6">
        <v>2.5882710271109088</v>
      </c>
      <c r="L85" s="6">
        <v>3.0333380464892321</v>
      </c>
      <c r="M85" s="7">
        <v>3.6090269306612091</v>
      </c>
    </row>
    <row r="86" spans="1:13" hidden="1" x14ac:dyDescent="0.25">
      <c r="A86" s="5">
        <v>55.1</v>
      </c>
      <c r="B86" s="6">
        <v>1.2934925122136991</v>
      </c>
      <c r="C86" s="6">
        <v>1.344927577524099</v>
      </c>
      <c r="D86" s="6">
        <v>1.3991755731258799</v>
      </c>
      <c r="E86" s="6">
        <v>1.4569474297160521</v>
      </c>
      <c r="F86" s="6">
        <v>1.519063189448945</v>
      </c>
      <c r="G86" s="6">
        <v>1.6602345267943031</v>
      </c>
      <c r="H86" s="6">
        <v>1.8320642415509949</v>
      </c>
      <c r="I86" s="6">
        <v>2.0470344767780819</v>
      </c>
      <c r="J86" s="6">
        <v>2.3215843274025509</v>
      </c>
      <c r="K86" s="6">
        <v>2.6765960920104011</v>
      </c>
      <c r="L86" s="6">
        <v>3.137263730949551</v>
      </c>
      <c r="M86" s="7">
        <v>3.732437286709072</v>
      </c>
    </row>
    <row r="87" spans="1:13" hidden="1" x14ac:dyDescent="0.25">
      <c r="A87" s="5">
        <v>60.000000000000007</v>
      </c>
      <c r="B87" s="6">
        <v>1.323858939833223</v>
      </c>
      <c r="C87" s="6">
        <v>1.37738409594707</v>
      </c>
      <c r="D87" s="6">
        <v>1.4340743188216301</v>
      </c>
      <c r="E87" s="6">
        <v>1.49462851894188</v>
      </c>
      <c r="F87" s="6">
        <v>1.559842976281548</v>
      </c>
      <c r="G87" s="6">
        <v>1.70803814918259</v>
      </c>
      <c r="H87" s="6">
        <v>1.8878438060782039</v>
      </c>
      <c r="I87" s="6">
        <v>2.111829773500161</v>
      </c>
      <c r="J87" s="6">
        <v>2.3969863084804111</v>
      </c>
      <c r="K87" s="6">
        <v>2.7651827645220441</v>
      </c>
      <c r="L87" s="6">
        <v>3.2428191895142269</v>
      </c>
      <c r="M87" s="7">
        <v>3.859915958564097</v>
      </c>
    </row>
    <row r="88" spans="1:13" hidden="1" x14ac:dyDescent="0.25">
      <c r="A88" s="5">
        <v>70</v>
      </c>
      <c r="B88" s="6">
        <v>1.395686435527369</v>
      </c>
      <c r="C88" s="6">
        <v>1.4544045575363991</v>
      </c>
      <c r="D88" s="6">
        <v>1.516853072762623</v>
      </c>
      <c r="E88" s="6">
        <v>1.583645611761092</v>
      </c>
      <c r="F88" s="6">
        <v>1.6554768634328769</v>
      </c>
      <c r="G88" s="6">
        <v>1.8176805642982621</v>
      </c>
      <c r="H88" s="6">
        <v>2.0123972066528131</v>
      </c>
      <c r="I88" s="6">
        <v>2.2532211495759351</v>
      </c>
      <c r="J88" s="6">
        <v>2.5596894467116429</v>
      </c>
      <c r="K88" s="6">
        <v>2.957146059669955</v>
      </c>
      <c r="L88" s="6">
        <v>3.4753515491694702</v>
      </c>
      <c r="M88" s="7">
        <v>4.1467959279516071</v>
      </c>
    </row>
    <row r="89" spans="1:13" hidden="1" x14ac:dyDescent="0.25">
      <c r="A89" s="8">
        <v>71</v>
      </c>
      <c r="B89" s="9">
        <v>1.402869185096784</v>
      </c>
      <c r="C89" s="9">
        <v>1.4621066036953321</v>
      </c>
      <c r="D89" s="9">
        <v>1.5251309481567219</v>
      </c>
      <c r="E89" s="9">
        <v>1.592547321043013</v>
      </c>
      <c r="F89" s="9">
        <v>1.6650402521480101</v>
      </c>
      <c r="G89" s="9">
        <v>1.828644805809829</v>
      </c>
      <c r="H89" s="9">
        <v>2.024852546710274</v>
      </c>
      <c r="I89" s="9">
        <v>2.2673602871835121</v>
      </c>
      <c r="J89" s="9">
        <v>2.5759597605347659</v>
      </c>
      <c r="K89" s="9">
        <v>2.976342389184746</v>
      </c>
      <c r="L89" s="9">
        <v>3.4986047851349942</v>
      </c>
      <c r="M89" s="10">
        <v>4.1754839248903588</v>
      </c>
    </row>
    <row r="90" spans="1:13" hidden="1" x14ac:dyDescent="0.25"/>
    <row r="91" spans="1:13" ht="31.5" hidden="1" x14ac:dyDescent="0.5">
      <c r="A91" s="1" t="s">
        <v>15</v>
      </c>
      <c r="B91" s="1"/>
    </row>
    <row r="92" spans="1:13" hidden="1" x14ac:dyDescent="0.25">
      <c r="A92" s="2"/>
      <c r="B92" s="18" t="s">
        <v>16</v>
      </c>
    </row>
    <row r="93" spans="1:13" hidden="1" x14ac:dyDescent="0.25">
      <c r="A93" s="19" t="s">
        <v>17</v>
      </c>
      <c r="B93" s="20">
        <v>14</v>
      </c>
    </row>
    <row r="94" spans="1:13" hidden="1" x14ac:dyDescent="0.25">
      <c r="A94" s="5">
        <v>20</v>
      </c>
      <c r="B94" s="7">
        <v>3.0558017134129532E-3</v>
      </c>
    </row>
    <row r="95" spans="1:13" hidden="1" x14ac:dyDescent="0.25">
      <c r="A95" s="5">
        <v>30</v>
      </c>
      <c r="B95" s="7">
        <v>2.8952651894237689E-3</v>
      </c>
    </row>
    <row r="96" spans="1:13" hidden="1" x14ac:dyDescent="0.25">
      <c r="A96" s="5">
        <v>40</v>
      </c>
      <c r="B96" s="7">
        <v>3.4643494725070281E-3</v>
      </c>
    </row>
    <row r="97" spans="1:2" hidden="1" x14ac:dyDescent="0.25">
      <c r="A97" s="5">
        <v>50</v>
      </c>
      <c r="B97" s="7">
        <v>4.2309817264067993E-3</v>
      </c>
    </row>
    <row r="98" spans="1:2" hidden="1" x14ac:dyDescent="0.25">
      <c r="A98" s="5">
        <v>55.1</v>
      </c>
      <c r="B98" s="7">
        <v>4.6765005694667187E-3</v>
      </c>
    </row>
    <row r="99" spans="1:2" hidden="1" x14ac:dyDescent="0.25">
      <c r="A99" s="5">
        <v>60.000000000000007</v>
      </c>
      <c r="B99" s="7">
        <v>5.1524496624970762E-3</v>
      </c>
    </row>
    <row r="100" spans="1:2" hidden="1" x14ac:dyDescent="0.25">
      <c r="A100" s="5">
        <v>70</v>
      </c>
      <c r="B100" s="7">
        <v>6.2674554223920197E-3</v>
      </c>
    </row>
    <row r="101" spans="1:2" hidden="1" x14ac:dyDescent="0.25">
      <c r="A101" s="8">
        <v>71</v>
      </c>
      <c r="B101" s="10">
        <v>6.3789559983815133E-3</v>
      </c>
    </row>
    <row r="102" spans="1:2" hidden="1" x14ac:dyDescent="0.25"/>
    <row r="103" spans="1:2" ht="31.5" hidden="1" x14ac:dyDescent="0.5">
      <c r="A103" s="1" t="s">
        <v>18</v>
      </c>
      <c r="B103" s="1"/>
    </row>
    <row r="104" spans="1:2" hidden="1" x14ac:dyDescent="0.25">
      <c r="A104" s="2"/>
      <c r="B104" s="18" t="s">
        <v>16</v>
      </c>
    </row>
    <row r="105" spans="1:2" hidden="1" x14ac:dyDescent="0.25">
      <c r="A105" s="19" t="s">
        <v>17</v>
      </c>
      <c r="B105" s="20">
        <v>14</v>
      </c>
    </row>
    <row r="106" spans="1:2" hidden="1" x14ac:dyDescent="0.25">
      <c r="A106" s="5">
        <v>20</v>
      </c>
      <c r="B106" s="21">
        <v>4.0859582526943657E-5</v>
      </c>
    </row>
    <row r="107" spans="1:2" hidden="1" x14ac:dyDescent="0.25">
      <c r="A107" s="5">
        <v>30</v>
      </c>
      <c r="B107" s="21">
        <v>4.587294386587526E-5</v>
      </c>
    </row>
    <row r="108" spans="1:2" hidden="1" x14ac:dyDescent="0.25">
      <c r="A108" s="5">
        <v>40</v>
      </c>
      <c r="B108" s="21">
        <v>4.774392577053477E-5</v>
      </c>
    </row>
    <row r="109" spans="1:2" hidden="1" x14ac:dyDescent="0.25">
      <c r="A109" s="5">
        <v>50</v>
      </c>
      <c r="B109" s="21">
        <v>4.8732612581319668E-5</v>
      </c>
    </row>
    <row r="110" spans="1:2" hidden="1" x14ac:dyDescent="0.25">
      <c r="A110" s="5">
        <v>55.1</v>
      </c>
      <c r="B110" s="21">
        <v>4.8993270661765288E-5</v>
      </c>
    </row>
    <row r="111" spans="1:2" hidden="1" x14ac:dyDescent="0.25">
      <c r="A111" s="5">
        <v>60.000000000000007</v>
      </c>
      <c r="B111" s="21">
        <v>4.8929104285564408E-5</v>
      </c>
    </row>
    <row r="112" spans="1:2" hidden="1" x14ac:dyDescent="0.25">
      <c r="A112" s="5">
        <v>70</v>
      </c>
      <c r="B112" s="21">
        <v>4.7854500117708198E-5</v>
      </c>
    </row>
    <row r="113" spans="1:13" hidden="1" x14ac:dyDescent="0.25">
      <c r="A113" s="8">
        <v>71</v>
      </c>
      <c r="B113" s="22">
        <v>4.7747039700922748E-5</v>
      </c>
    </row>
    <row r="114" spans="1:13" hidden="1" x14ac:dyDescent="0.25"/>
    <row r="115" spans="1:13" ht="28.9" customHeight="1" x14ac:dyDescent="0.5">
      <c r="A115" s="1" t="s">
        <v>19</v>
      </c>
      <c r="B115" s="1"/>
    </row>
    <row r="116" spans="1:13" x14ac:dyDescent="0.25">
      <c r="A116" s="23"/>
      <c r="B116" s="24" t="s">
        <v>20</v>
      </c>
      <c r="C116" s="24"/>
      <c r="D116" s="24" t="s">
        <v>21</v>
      </c>
      <c r="E116" s="25"/>
    </row>
    <row r="117" spans="1:13" x14ac:dyDescent="0.25">
      <c r="A117" s="5" t="s">
        <v>22</v>
      </c>
      <c r="B117" s="26">
        <f ca="1">1000 * (FORECAST( B29, OFFSET(B94:B101,MATCH(B29,A94:A101,1)-1,0,2), OFFSET(A94:A101,MATCH(B29,A94:A101,1)-1,0,2) ))*B28</f>
        <v>3.3203154043213705</v>
      </c>
      <c r="C117" s="26" t="s">
        <v>23</v>
      </c>
      <c r="D117" s="26">
        <f ca="1">1000 * FORECAST( B29, OFFSET(B94:B101,MATCH(B29,A94:A101,1)-1,0,2), OFFSET(A94:A101,MATCH(B29,A94:A101,1)-1,0,2) )*B28 / 453592</f>
        <v>7.3200484230792664E-6</v>
      </c>
      <c r="E117" s="21" t="s">
        <v>24</v>
      </c>
    </row>
    <row r="118" spans="1:13" x14ac:dyDescent="0.25">
      <c r="A118" s="5" t="s">
        <v>25</v>
      </c>
      <c r="B118" s="26">
        <f ca="1">(FORECAST( B29, OFFSET(B70:B77,MATCH(B29,A70:A77,1)-1,0,2), OFFSET(A70:A77,MATCH(B29,A70:A77,1)-1,0,2) ))*B28 / 60</f>
        <v>9.4785810249918896</v>
      </c>
      <c r="C118" s="26" t="s">
        <v>26</v>
      </c>
      <c r="D118" s="26">
        <f ca="1">(FORECAST( B29, OFFSET(B70:B77,MATCH(B29,A70:A77,1)-1,0,2), OFFSET(A70:A77,MATCH(B29,A70:A77,1)-1,0,2) ))*B28 * 0.00220462 / 60</f>
        <v>2.0896669299317619E-2</v>
      </c>
      <c r="E118" s="21" t="s">
        <v>27</v>
      </c>
    </row>
    <row r="119" spans="1:13" x14ac:dyDescent="0.25">
      <c r="A119" s="5" t="s">
        <v>28</v>
      </c>
      <c r="B119" s="26">
        <f ca="1">(FORECAST( B29, OFFSET(B46:B53,MATCH(B29,A46:A53,1)-1,0,2), OFFSET(A46:A53,MATCH(B29,A46:A53,1)-1,0,2) ))*B28 / 60</f>
        <v>13.850512997463165</v>
      </c>
      <c r="C119" s="26" t="s">
        <v>26</v>
      </c>
      <c r="D119" s="26">
        <f ca="1">(FORECAST( B29, OFFSET(B46:B53,MATCH(B29,A46:A53,1)-1,0,2), OFFSET(A46:A53,MATCH(B29,A46:A53,1)-1,0,2) ))*B28 * 0.00220462 / 60</f>
        <v>3.0535117964467239E-2</v>
      </c>
      <c r="E119" s="21" t="s">
        <v>27</v>
      </c>
    </row>
    <row r="120" spans="1:13" x14ac:dyDescent="0.25">
      <c r="A120" s="8" t="s">
        <v>29</v>
      </c>
      <c r="B120" s="27">
        <f ca="1">FORECAST( B29, OFFSET(B106:B113,MATCH(B29,A106:A113,1)-1,0,2), OFFSET(A106:A113,MATCH(B29,A106:A113,1)-1,0,2) )</f>
        <v>4.8993270661765288E-5</v>
      </c>
      <c r="C120" s="27" t="s">
        <v>30</v>
      </c>
      <c r="D120" s="27">
        <f ca="1">FORECAST( B29, OFFSET(B106:B113,MATCH(B29,A106:A113,1)-1,0,2), OFFSET(A106:A113,MATCH(B29,A106:A113,1)-1,0,2) )</f>
        <v>4.8993270661765288E-5</v>
      </c>
      <c r="E120" s="22" t="s">
        <v>30</v>
      </c>
    </row>
    <row r="123" spans="1:13" ht="31.5" hidden="1" x14ac:dyDescent="0.5">
      <c r="A123" s="1" t="s">
        <v>31</v>
      </c>
      <c r="B123" s="1"/>
    </row>
    <row r="124" spans="1:13" hidden="1" x14ac:dyDescent="0.25">
      <c r="A124" s="2"/>
      <c r="B124" s="28" t="s">
        <v>16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8"/>
    </row>
    <row r="125" spans="1:13" hidden="1" x14ac:dyDescent="0.25">
      <c r="A125" s="19" t="s">
        <v>17</v>
      </c>
      <c r="B125" s="29">
        <v>15</v>
      </c>
      <c r="C125" s="29">
        <v>14.5</v>
      </c>
      <c r="D125" s="29">
        <v>14</v>
      </c>
      <c r="E125" s="29">
        <v>13.5</v>
      </c>
      <c r="F125" s="29">
        <v>13</v>
      </c>
      <c r="G125" s="29">
        <v>12</v>
      </c>
      <c r="H125" s="29">
        <v>11</v>
      </c>
      <c r="I125" s="29">
        <v>10</v>
      </c>
      <c r="J125" s="29">
        <v>9</v>
      </c>
      <c r="K125" s="29">
        <v>8</v>
      </c>
      <c r="L125" s="29">
        <v>7</v>
      </c>
      <c r="M125" s="20">
        <v>6</v>
      </c>
    </row>
    <row r="126" spans="1:13" hidden="1" x14ac:dyDescent="0.25">
      <c r="A126" s="5">
        <v>20</v>
      </c>
      <c r="B126" s="26">
        <v>0.98917582417915362</v>
      </c>
      <c r="C126" s="26">
        <v>1.029310860339312</v>
      </c>
      <c r="D126" s="26">
        <v>1.0706694391449101</v>
      </c>
      <c r="E126" s="26">
        <v>1.1139541686226619</v>
      </c>
      <c r="F126" s="26">
        <v>1.1600279472174679</v>
      </c>
      <c r="G126" s="26">
        <v>1.2647956976290291</v>
      </c>
      <c r="H126" s="26">
        <v>1.3950816863032269</v>
      </c>
      <c r="I126" s="26">
        <v>1.563559555855109</v>
      </c>
      <c r="J126" s="26">
        <v>1.785467595591161</v>
      </c>
      <c r="K126" s="26">
        <v>2.0786087415092829</v>
      </c>
      <c r="L126" s="26">
        <v>2.4633505762988088</v>
      </c>
      <c r="M126" s="21">
        <v>2.9626253293404941</v>
      </c>
    </row>
    <row r="127" spans="1:13" hidden="1" x14ac:dyDescent="0.25">
      <c r="A127" s="5">
        <v>30</v>
      </c>
      <c r="B127" s="26">
        <v>1.0094966449270419</v>
      </c>
      <c r="C127" s="26">
        <v>1.047843170145909</v>
      </c>
      <c r="D127" s="26">
        <v>1.087885673477045</v>
      </c>
      <c r="E127" s="26">
        <v>1.1304414015144639</v>
      </c>
      <c r="F127" s="26">
        <v>1.17648789127037</v>
      </c>
      <c r="G127" s="26">
        <v>1.2837647560776411</v>
      </c>
      <c r="H127" s="26">
        <v>1.420742372360897</v>
      </c>
      <c r="I127" s="26">
        <v>1.601011491273602</v>
      </c>
      <c r="J127" s="26">
        <v>1.8407275106606551</v>
      </c>
      <c r="K127" s="26">
        <v>2.158610475058365</v>
      </c>
      <c r="L127" s="26">
        <v>2.5759450756944831</v>
      </c>
      <c r="M127" s="21">
        <v>3.1165806504881739</v>
      </c>
    </row>
    <row r="128" spans="1:13" hidden="1" x14ac:dyDescent="0.25">
      <c r="A128" s="5">
        <v>40</v>
      </c>
      <c r="B128" s="26">
        <v>1.035530553561294</v>
      </c>
      <c r="C128" s="26">
        <v>1.0732518816921841</v>
      </c>
      <c r="D128" s="26">
        <v>1.113249529905957</v>
      </c>
      <c r="E128" s="26">
        <v>1.1564553833639371</v>
      </c>
      <c r="F128" s="26">
        <v>1.2039616176456189</v>
      </c>
      <c r="G128" s="26">
        <v>1.317045383089309</v>
      </c>
      <c r="H128" s="26">
        <v>1.4644440392374809</v>
      </c>
      <c r="I128" s="26">
        <v>1.6606654457820109</v>
      </c>
      <c r="J128" s="26">
        <v>1.9227821091062129</v>
      </c>
      <c r="K128" s="26">
        <v>2.2704311822848071</v>
      </c>
      <c r="L128" s="26">
        <v>2.7258144650839542</v>
      </c>
      <c r="M128" s="21">
        <v>3.3136984039612352</v>
      </c>
    </row>
    <row r="129" spans="1:13" hidden="1" x14ac:dyDescent="0.25">
      <c r="A129" s="5">
        <v>50</v>
      </c>
      <c r="B129" s="26">
        <v>1.064802498498983</v>
      </c>
      <c r="C129" s="26">
        <v>1.1026460355689369</v>
      </c>
      <c r="D129" s="26">
        <v>1.1434239542079969</v>
      </c>
      <c r="E129" s="26">
        <v>1.1881827781447829</v>
      </c>
      <c r="F129" s="26">
        <v>1.2381293215260989</v>
      </c>
      <c r="G129" s="26">
        <v>1.359214275300731</v>
      </c>
      <c r="H129" s="26">
        <v>1.519539137070762</v>
      </c>
      <c r="I129" s="26">
        <v>1.734528875066478</v>
      </c>
      <c r="J129" s="26">
        <v>2.0221731042096058</v>
      </c>
      <c r="K129" s="26">
        <v>2.4030260861132802</v>
      </c>
      <c r="L129" s="26">
        <v>2.9002067290820719</v>
      </c>
      <c r="M129" s="21">
        <v>3.5393985881119758</v>
      </c>
    </row>
    <row r="130" spans="1:13" hidden="1" x14ac:dyDescent="0.25">
      <c r="A130" s="5">
        <v>55.1</v>
      </c>
      <c r="B130" s="26">
        <v>1.080625104039864</v>
      </c>
      <c r="C130" s="26">
        <v>1.1187373014978339</v>
      </c>
      <c r="D130" s="26">
        <v>1.160140947644102</v>
      </c>
      <c r="E130" s="26">
        <v>1.2059410318766091</v>
      </c>
      <c r="F130" s="26">
        <v>1.2574028340114889</v>
      </c>
      <c r="G130" s="26">
        <v>1.3831741633440591</v>
      </c>
      <c r="H130" s="26">
        <v>1.5507829825352719</v>
      </c>
      <c r="I130" s="26">
        <v>1.776121985170005</v>
      </c>
      <c r="J130" s="26">
        <v>2.077648511524572</v>
      </c>
      <c r="K130" s="26">
        <v>2.4763845485667</v>
      </c>
      <c r="L130" s="26">
        <v>2.99591672995555</v>
      </c>
      <c r="M130" s="21">
        <v>3.6623963360417089</v>
      </c>
    </row>
    <row r="131" spans="1:13" hidden="1" x14ac:dyDescent="0.25">
      <c r="A131" s="5">
        <v>60.000000000000007</v>
      </c>
      <c r="B131" s="26">
        <v>1.096581414169143</v>
      </c>
      <c r="C131" s="26">
        <v>1.135152624509238</v>
      </c>
      <c r="D131" s="26">
        <v>1.177382114288412</v>
      </c>
      <c r="E131" s="26">
        <v>1.224431045802578</v>
      </c>
      <c r="F131" s="26">
        <v>1.277620871765851</v>
      </c>
      <c r="G131" s="26">
        <v>1.4085104699873201</v>
      </c>
      <c r="H131" s="26">
        <v>1.5838283390301009</v>
      </c>
      <c r="I131" s="26">
        <v>1.8199165556628889</v>
      </c>
      <c r="J131" s="26">
        <v>2.1356818433458238</v>
      </c>
      <c r="K131" s="26">
        <v>2.5525955722304539</v>
      </c>
      <c r="L131" s="26">
        <v>3.094693759159763</v>
      </c>
      <c r="M131" s="21">
        <v>3.7885770676681578</v>
      </c>
    </row>
    <row r="132" spans="1:13" hidden="1" x14ac:dyDescent="0.25">
      <c r="A132" s="5">
        <v>70</v>
      </c>
      <c r="B132" s="26">
        <v>1.1314075367795511</v>
      </c>
      <c r="C132" s="26">
        <v>1.1715180735026569</v>
      </c>
      <c r="D132" s="26">
        <v>1.2161068109067461</v>
      </c>
      <c r="E132" s="26">
        <v>1.266449549855031</v>
      </c>
      <c r="F132" s="26">
        <v>1.323982381628924</v>
      </c>
      <c r="G132" s="26">
        <v>1.467164140870354</v>
      </c>
      <c r="H132" s="26">
        <v>1.660346627246728</v>
      </c>
      <c r="I132" s="26">
        <v>1.9207890260651559</v>
      </c>
      <c r="J132" s="26">
        <v>2.2683151693241879</v>
      </c>
      <c r="K132" s="26">
        <v>2.725313535713787</v>
      </c>
      <c r="L132" s="26">
        <v>3.3167372506153501</v>
      </c>
      <c r="M132" s="21">
        <v>4.0701040861016926</v>
      </c>
    </row>
    <row r="133" spans="1:13" hidden="1" x14ac:dyDescent="0.25">
      <c r="A133" s="8">
        <v>71</v>
      </c>
      <c r="B133" s="27">
        <v>1.134890149040592</v>
      </c>
      <c r="C133" s="27">
        <v>1.175154618401999</v>
      </c>
      <c r="D133" s="27">
        <v>1.2199792805685801</v>
      </c>
      <c r="E133" s="27">
        <v>1.270651400260276</v>
      </c>
      <c r="F133" s="27">
        <v>1.3286185326152311</v>
      </c>
      <c r="G133" s="27">
        <v>1.4730295079586579</v>
      </c>
      <c r="H133" s="27">
        <v>1.6679984560683909</v>
      </c>
      <c r="I133" s="27">
        <v>1.930876273105383</v>
      </c>
      <c r="J133" s="27">
        <v>2.281578501922024</v>
      </c>
      <c r="K133" s="27">
        <v>2.7425853320621201</v>
      </c>
      <c r="L133" s="27">
        <v>3.3389415997609082</v>
      </c>
      <c r="M133" s="22">
        <v>4.0982567879450471</v>
      </c>
    </row>
    <row r="134" spans="1:13" hidden="1" x14ac:dyDescent="0.25"/>
    <row r="135" spans="1:13" ht="28.9" customHeight="1" x14ac:dyDescent="0.5">
      <c r="A135" s="1" t="s">
        <v>32</v>
      </c>
      <c r="B135" s="1"/>
    </row>
    <row r="136" spans="1:13" x14ac:dyDescent="0.25">
      <c r="A136" s="23" t="s">
        <v>16</v>
      </c>
      <c r="B136" s="25" t="s">
        <v>33</v>
      </c>
    </row>
    <row r="137" spans="1:13" x14ac:dyDescent="0.25">
      <c r="A137" s="5">
        <v>15</v>
      </c>
      <c r="B137" s="21">
        <f ca="1">(FORECAST( B29, OFFSET(B126:B133,MATCH(B29,A126:A133,1)-1,0,2), OFFSET(A126:A133,MATCH(B29,A126:A133,1)-1,0,2) )) / 1000</f>
        <v>1.0806251040398642E-3</v>
      </c>
    </row>
    <row r="138" spans="1:13" x14ac:dyDescent="0.25">
      <c r="A138" s="5">
        <v>14.5</v>
      </c>
      <c r="B138" s="21">
        <f ca="1">(FORECAST( B29, OFFSET(C126:C133,MATCH(B29,A126:A133,1)-1,0,2), OFFSET(A126:A133,MATCH(B29,A126:A133,1)-1,0,2) )) / 1000</f>
        <v>1.1187373014978339E-3</v>
      </c>
    </row>
    <row r="139" spans="1:13" x14ac:dyDescent="0.25">
      <c r="A139" s="5">
        <v>14</v>
      </c>
      <c r="B139" s="21">
        <f ca="1">(FORECAST( B29, OFFSET(D126:D133,MATCH(B29,A126:A133,1)-1,0,2), OFFSET(A126:A133,MATCH(B29,A126:A133,1)-1,0,2) )) / 1000</f>
        <v>1.1601409476441023E-3</v>
      </c>
    </row>
    <row r="140" spans="1:13" x14ac:dyDescent="0.25">
      <c r="A140" s="5">
        <v>13.5</v>
      </c>
      <c r="B140" s="21">
        <f ca="1">(FORECAST( B29, OFFSET(E126:E133,MATCH(B29,A126:A133,1)-1,0,2), OFFSET(A126:A133,MATCH(B29,A126:A133,1)-1,0,2) )) / 1000</f>
        <v>1.2059410318766091E-3</v>
      </c>
    </row>
    <row r="141" spans="1:13" x14ac:dyDescent="0.25">
      <c r="A141" s="5">
        <v>13</v>
      </c>
      <c r="B141" s="21">
        <f ca="1">(FORECAST( B29, OFFSET(F126:F133,MATCH(B29,A126:A133,1)-1,0,2), OFFSET(A126:A133,MATCH(B29,A126:A133,1)-1,0,2) )) / 1000</f>
        <v>1.2574028340114889E-3</v>
      </c>
    </row>
    <row r="142" spans="1:13" x14ac:dyDescent="0.25">
      <c r="A142" s="5">
        <v>12</v>
      </c>
      <c r="B142" s="21">
        <f ca="1">(FORECAST( B29, OFFSET(G126:G133,MATCH(B29,A126:A133,1)-1,0,2), OFFSET(A126:A133,MATCH(B29,A126:A133,1)-1,0,2) )) / 1000</f>
        <v>1.3831741633440592E-3</v>
      </c>
    </row>
    <row r="143" spans="1:13" x14ac:dyDescent="0.25">
      <c r="A143" s="5">
        <v>11</v>
      </c>
      <c r="B143" s="21">
        <f ca="1">(FORECAST( B29, OFFSET(H126:H133,MATCH(B29,A126:A133,1)-1,0,2), OFFSET(A126:A133,MATCH(B29,A126:A133,1)-1,0,2) )) / 1000</f>
        <v>1.5507829825352722E-3</v>
      </c>
    </row>
    <row r="144" spans="1:13" x14ac:dyDescent="0.25">
      <c r="A144" s="5">
        <v>10</v>
      </c>
      <c r="B144" s="21">
        <f ca="1">(FORECAST( B29, OFFSET(I126:I133,MATCH(B29,A126:A133,1)-1,0,2), OFFSET(A126:A133,MATCH(B29,A126:A133,1)-1,0,2) )) / 1000</f>
        <v>1.7761219851700051E-3</v>
      </c>
    </row>
    <row r="145" spans="1:2" x14ac:dyDescent="0.25">
      <c r="A145" s="5">
        <v>9</v>
      </c>
      <c r="B145" s="21">
        <f ca="1">(FORECAST( B29, OFFSET(J126:J133,MATCH(B29,A126:A133,1)-1,0,2), OFFSET(A126:A133,MATCH(B29,A126:A133,1)-1,0,2) )) / 1000</f>
        <v>2.0776485115245719E-3</v>
      </c>
    </row>
    <row r="146" spans="1:2" x14ac:dyDescent="0.25">
      <c r="A146" s="5">
        <v>8</v>
      </c>
      <c r="B146" s="21">
        <f ca="1">(FORECAST( B29, OFFSET(K126:K133,MATCH(B29,A126:A133,1)-1,0,2), OFFSET(A126:A133,MATCH(B29,A126:A133,1)-1,0,2) )) / 1000</f>
        <v>2.4763845485667002E-3</v>
      </c>
    </row>
    <row r="147" spans="1:2" x14ac:dyDescent="0.25">
      <c r="A147" s="5">
        <v>7</v>
      </c>
      <c r="B147" s="21">
        <f ca="1">(FORECAST( B29, OFFSET(L126:L133,MATCH(B29,A126:A133,1)-1,0,2), OFFSET(A126:A133,MATCH(B29,A126:A133,1)-1,0,2) )) / 1000</f>
        <v>2.9959167299555504E-3</v>
      </c>
    </row>
    <row r="148" spans="1:2" x14ac:dyDescent="0.25">
      <c r="A148" s="8">
        <v>6</v>
      </c>
      <c r="B148" s="22">
        <f ca="1">(FORECAST( B29, OFFSET(M126:M133,MATCH(B29,A126:A133,1)-1,0,2), OFFSET(A126:A133,MATCH(B29,A126:A133,1)-1,0,2) )) / 1000</f>
        <v>3.6623963360417088E-3</v>
      </c>
    </row>
    <row r="150" spans="1:2" x14ac:dyDescent="0.25">
      <c r="A150" t="s">
        <v>47</v>
      </c>
    </row>
    <row r="152" spans="1:2" ht="28.9" customHeight="1" x14ac:dyDescent="0.5">
      <c r="A152" s="1" t="s">
        <v>34</v>
      </c>
      <c r="B152" s="1"/>
    </row>
    <row r="153" spans="1:2" x14ac:dyDescent="0.25">
      <c r="A153" s="23" t="s">
        <v>17</v>
      </c>
      <c r="B153" s="25" t="s">
        <v>35</v>
      </c>
    </row>
    <row r="154" spans="1:2" x14ac:dyDescent="0.25">
      <c r="A154" s="5">
        <v>71</v>
      </c>
      <c r="B154" s="7">
        <v>1</v>
      </c>
    </row>
    <row r="155" spans="1:2" x14ac:dyDescent="0.25">
      <c r="A155" s="5">
        <v>70</v>
      </c>
      <c r="B155" s="7">
        <v>1</v>
      </c>
    </row>
    <row r="156" spans="1:2" x14ac:dyDescent="0.25">
      <c r="A156" s="5">
        <v>60</v>
      </c>
      <c r="B156" s="7">
        <v>1</v>
      </c>
    </row>
    <row r="157" spans="1:2" x14ac:dyDescent="0.25">
      <c r="A157" s="5">
        <v>55.1</v>
      </c>
      <c r="B157" s="7">
        <v>1</v>
      </c>
    </row>
    <row r="158" spans="1:2" x14ac:dyDescent="0.25">
      <c r="A158" s="5">
        <v>50</v>
      </c>
      <c r="B158" s="7">
        <v>1</v>
      </c>
    </row>
    <row r="159" spans="1:2" x14ac:dyDescent="0.25">
      <c r="A159" s="5">
        <v>40</v>
      </c>
      <c r="B159" s="7">
        <v>1</v>
      </c>
    </row>
    <row r="160" spans="1:2" x14ac:dyDescent="0.25">
      <c r="A160" s="5">
        <v>30</v>
      </c>
      <c r="B160" s="7">
        <v>1</v>
      </c>
    </row>
    <row r="161" spans="1:2" x14ac:dyDescent="0.25">
      <c r="A161" s="8">
        <v>20</v>
      </c>
      <c r="B161" s="10">
        <v>1</v>
      </c>
    </row>
    <row r="163" spans="1:2" ht="28.9" customHeight="1" x14ac:dyDescent="0.5">
      <c r="A163" s="1" t="s">
        <v>36</v>
      </c>
      <c r="B163" s="1"/>
    </row>
    <row r="164" spans="1:2" x14ac:dyDescent="0.25">
      <c r="A164" s="23" t="s">
        <v>17</v>
      </c>
      <c r="B164" s="25" t="s">
        <v>35</v>
      </c>
    </row>
    <row r="165" spans="1:2" x14ac:dyDescent="0.25">
      <c r="A165" s="5">
        <v>71</v>
      </c>
      <c r="B165" s="7">
        <v>1</v>
      </c>
    </row>
    <row r="166" spans="1:2" x14ac:dyDescent="0.25">
      <c r="A166" s="5">
        <v>70</v>
      </c>
      <c r="B166" s="7">
        <v>1</v>
      </c>
    </row>
    <row r="167" spans="1:2" x14ac:dyDescent="0.25">
      <c r="A167" s="5">
        <v>60</v>
      </c>
      <c r="B167" s="7">
        <v>1</v>
      </c>
    </row>
    <row r="168" spans="1:2" x14ac:dyDescent="0.25">
      <c r="A168" s="5">
        <v>55.1</v>
      </c>
      <c r="B168" s="7">
        <v>1</v>
      </c>
    </row>
    <row r="169" spans="1:2" x14ac:dyDescent="0.25">
      <c r="A169" s="5">
        <v>50</v>
      </c>
      <c r="B169" s="7">
        <v>1</v>
      </c>
    </row>
    <row r="170" spans="1:2" x14ac:dyDescent="0.25">
      <c r="A170" s="5">
        <v>40</v>
      </c>
      <c r="B170" s="7">
        <v>1</v>
      </c>
    </row>
    <row r="171" spans="1:2" x14ac:dyDescent="0.25">
      <c r="A171" s="5">
        <v>30</v>
      </c>
      <c r="B171" s="7">
        <v>1</v>
      </c>
    </row>
    <row r="172" spans="1:2" x14ac:dyDescent="0.25">
      <c r="A172" s="8">
        <v>20</v>
      </c>
      <c r="B172" s="10">
        <v>1</v>
      </c>
    </row>
    <row r="174" spans="1:2" ht="28.9" customHeight="1" x14ac:dyDescent="0.5">
      <c r="A174" s="1" t="s">
        <v>37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71</v>
      </c>
      <c r="B176" s="7">
        <v>1</v>
      </c>
    </row>
    <row r="177" spans="1:2" x14ac:dyDescent="0.25">
      <c r="A177" s="5">
        <v>70</v>
      </c>
      <c r="B177" s="7">
        <v>1</v>
      </c>
    </row>
    <row r="178" spans="1:2" x14ac:dyDescent="0.25">
      <c r="A178" s="5">
        <v>60</v>
      </c>
      <c r="B178" s="7">
        <v>1</v>
      </c>
    </row>
    <row r="179" spans="1:2" x14ac:dyDescent="0.25">
      <c r="A179" s="5">
        <v>55.1</v>
      </c>
      <c r="B179" s="7">
        <v>1</v>
      </c>
    </row>
    <row r="180" spans="1:2" x14ac:dyDescent="0.25">
      <c r="A180" s="5">
        <v>50</v>
      </c>
      <c r="B180" s="7">
        <v>1</v>
      </c>
    </row>
    <row r="181" spans="1:2" x14ac:dyDescent="0.25">
      <c r="A181" s="5">
        <v>40</v>
      </c>
      <c r="B181" s="7">
        <v>1</v>
      </c>
    </row>
    <row r="182" spans="1:2" x14ac:dyDescent="0.25">
      <c r="A182" s="5">
        <v>30</v>
      </c>
      <c r="B182" s="7">
        <v>1</v>
      </c>
    </row>
    <row r="183" spans="1:2" x14ac:dyDescent="0.25">
      <c r="A183" s="8">
        <v>20</v>
      </c>
      <c r="B183" s="10">
        <v>1</v>
      </c>
    </row>
    <row r="185" spans="1:2" ht="28.9" customHeight="1" x14ac:dyDescent="0.5">
      <c r="A185" s="1" t="s">
        <v>38</v>
      </c>
      <c r="B185" s="1"/>
    </row>
    <row r="186" spans="1:2" x14ac:dyDescent="0.25">
      <c r="A186" s="23" t="s">
        <v>17</v>
      </c>
      <c r="B186" s="25" t="s">
        <v>35</v>
      </c>
    </row>
    <row r="187" spans="1:2" x14ac:dyDescent="0.25">
      <c r="A187" s="5">
        <v>70</v>
      </c>
      <c r="B187" s="7">
        <v>1</v>
      </c>
    </row>
    <row r="188" spans="1:2" x14ac:dyDescent="0.25">
      <c r="A188" s="5">
        <v>61.666666666666671</v>
      </c>
      <c r="B188" s="7">
        <v>1</v>
      </c>
    </row>
    <row r="189" spans="1:2" x14ac:dyDescent="0.25">
      <c r="A189" s="5">
        <v>55.1</v>
      </c>
      <c r="B189" s="7">
        <v>1</v>
      </c>
    </row>
    <row r="190" spans="1:2" x14ac:dyDescent="0.25">
      <c r="A190" s="5">
        <v>53.333333333333343</v>
      </c>
      <c r="B190" s="7">
        <v>1</v>
      </c>
    </row>
    <row r="191" spans="1:2" x14ac:dyDescent="0.25">
      <c r="A191" s="5">
        <v>45</v>
      </c>
      <c r="B191" s="7">
        <v>1</v>
      </c>
    </row>
    <row r="192" spans="1:2" x14ac:dyDescent="0.25">
      <c r="A192" s="5">
        <v>36.666666666666671</v>
      </c>
      <c r="B192" s="7">
        <v>1</v>
      </c>
    </row>
    <row r="193" spans="1:2" x14ac:dyDescent="0.25">
      <c r="A193" s="5">
        <v>28.333333333333339</v>
      </c>
      <c r="B193" s="7">
        <v>1</v>
      </c>
    </row>
    <row r="194" spans="1:2" x14ac:dyDescent="0.25">
      <c r="A194" s="8">
        <v>20</v>
      </c>
      <c r="B194" s="10">
        <v>1</v>
      </c>
    </row>
    <row r="196" spans="1:2" ht="28.9" customHeight="1" x14ac:dyDescent="0.5">
      <c r="A196" s="1" t="s">
        <v>39</v>
      </c>
      <c r="B196" s="1"/>
    </row>
    <row r="197" spans="1:2" x14ac:dyDescent="0.25">
      <c r="A197" s="23" t="s">
        <v>17</v>
      </c>
      <c r="B197" s="25" t="s">
        <v>35</v>
      </c>
    </row>
    <row r="198" spans="1:2" x14ac:dyDescent="0.25">
      <c r="A198" s="5">
        <v>71</v>
      </c>
      <c r="B198" s="7">
        <v>1</v>
      </c>
    </row>
    <row r="199" spans="1:2" x14ac:dyDescent="0.25">
      <c r="A199" s="5">
        <v>70</v>
      </c>
      <c r="B199" s="7">
        <v>1</v>
      </c>
    </row>
    <row r="200" spans="1:2" x14ac:dyDescent="0.25">
      <c r="A200" s="5">
        <v>60</v>
      </c>
      <c r="B200" s="7">
        <v>1</v>
      </c>
    </row>
    <row r="201" spans="1:2" x14ac:dyDescent="0.25">
      <c r="A201" s="5">
        <v>55.1</v>
      </c>
      <c r="B201" s="7">
        <v>1</v>
      </c>
    </row>
    <row r="202" spans="1:2" x14ac:dyDescent="0.25">
      <c r="A202" s="5">
        <v>50</v>
      </c>
      <c r="B202" s="7">
        <v>1</v>
      </c>
    </row>
    <row r="203" spans="1:2" x14ac:dyDescent="0.25">
      <c r="A203" s="5">
        <v>40</v>
      </c>
      <c r="B203" s="7">
        <v>1</v>
      </c>
    </row>
    <row r="204" spans="1:2" x14ac:dyDescent="0.25">
      <c r="A204" s="5">
        <v>30</v>
      </c>
      <c r="B204" s="7">
        <v>1</v>
      </c>
    </row>
    <row r="205" spans="1:2" x14ac:dyDescent="0.25">
      <c r="A205" s="8">
        <v>20</v>
      </c>
      <c r="B205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31"/>
  <sheetViews>
    <sheetView workbookViewId="0">
      <selection activeCell="B19" sqref="B1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58.015095100000003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3.0558017134129532E-3</v>
      </c>
    </row>
    <row r="35" spans="1:2" hidden="1" x14ac:dyDescent="0.25">
      <c r="A35" s="5">
        <v>30</v>
      </c>
      <c r="B35" s="7">
        <v>2.8952651894237689E-3</v>
      </c>
    </row>
    <row r="36" spans="1:2" hidden="1" x14ac:dyDescent="0.25">
      <c r="A36" s="5">
        <v>40</v>
      </c>
      <c r="B36" s="7">
        <v>3.4643494725070281E-3</v>
      </c>
    </row>
    <row r="37" spans="1:2" hidden="1" x14ac:dyDescent="0.25">
      <c r="A37" s="5">
        <v>43.511299999999999</v>
      </c>
      <c r="B37" s="7">
        <v>3.6641720368260512E-3</v>
      </c>
    </row>
    <row r="38" spans="1:2" hidden="1" x14ac:dyDescent="0.25">
      <c r="A38" s="5">
        <v>50</v>
      </c>
      <c r="B38" s="7">
        <v>4.2309817264067993E-3</v>
      </c>
    </row>
    <row r="39" spans="1:2" hidden="1" x14ac:dyDescent="0.25">
      <c r="A39" s="5">
        <v>60.000000000000007</v>
      </c>
      <c r="B39" s="7">
        <v>5.1524496624970762E-3</v>
      </c>
    </row>
    <row r="40" spans="1:2" hidden="1" x14ac:dyDescent="0.25">
      <c r="A40" s="8">
        <v>70</v>
      </c>
      <c r="B40" s="10">
        <v>6.2674554223920197E-3</v>
      </c>
    </row>
    <row r="41" spans="1:2" hidden="1" x14ac:dyDescent="0.25"/>
    <row r="42" spans="1:2" ht="31.5" hidden="1" x14ac:dyDescent="0.5">
      <c r="A42" s="1" t="s">
        <v>18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20</v>
      </c>
      <c r="B45" s="21">
        <v>3.1761696131908163E-5</v>
      </c>
    </row>
    <row r="46" spans="1:2" hidden="1" x14ac:dyDescent="0.25">
      <c r="A46" s="5">
        <v>30</v>
      </c>
      <c r="B46" s="21">
        <v>3.6628764564385573E-5</v>
      </c>
    </row>
    <row r="47" spans="1:2" hidden="1" x14ac:dyDescent="0.25">
      <c r="A47" s="5">
        <v>40</v>
      </c>
      <c r="B47" s="21">
        <v>3.8284220111522103E-5</v>
      </c>
    </row>
    <row r="48" spans="1:2" hidden="1" x14ac:dyDescent="0.25">
      <c r="A48" s="5">
        <v>43.511299999999999</v>
      </c>
      <c r="B48" s="21">
        <v>3.8865500217787562E-5</v>
      </c>
    </row>
    <row r="49" spans="1:13" hidden="1" x14ac:dyDescent="0.25">
      <c r="A49" s="5">
        <v>50</v>
      </c>
      <c r="B49" s="21">
        <v>3.9016503335636219E-5</v>
      </c>
    </row>
    <row r="50" spans="1:13" hidden="1" x14ac:dyDescent="0.25">
      <c r="A50" s="5">
        <v>60.000000000000007</v>
      </c>
      <c r="B50" s="21">
        <v>3.8924439607829877E-5</v>
      </c>
    </row>
    <row r="51" spans="1:13" hidden="1" x14ac:dyDescent="0.25">
      <c r="A51" s="8">
        <v>70</v>
      </c>
      <c r="B51" s="22">
        <v>3.7520776929816922E-5</v>
      </c>
    </row>
    <row r="52" spans="1:13" hidden="1" x14ac:dyDescent="0.25"/>
    <row r="53" spans="1:13" ht="28.9" customHeight="1" x14ac:dyDescent="0.5">
      <c r="A53" s="1" t="s">
        <v>19</v>
      </c>
      <c r="B53" s="1"/>
    </row>
    <row r="54" spans="1:13" x14ac:dyDescent="0.25">
      <c r="A54" s="23"/>
      <c r="B54" s="24" t="s">
        <v>20</v>
      </c>
      <c r="C54" s="24"/>
      <c r="D54" s="24" t="s">
        <v>21</v>
      </c>
      <c r="E54" s="25"/>
    </row>
    <row r="55" spans="1:13" x14ac:dyDescent="0.25">
      <c r="A55" s="5" t="s">
        <v>22</v>
      </c>
      <c r="B55" s="26">
        <f>1000 * (0.00496954704034322)*B29</f>
        <v>3.5283783986436861</v>
      </c>
      <c r="C55" s="26" t="s">
        <v>23</v>
      </c>
      <c r="D55" s="26">
        <f>1000 * 0.00496954704034322*B29 / 453592</f>
        <v>7.7787491812988012E-6</v>
      </c>
      <c r="E55" s="21" t="s">
        <v>24</v>
      </c>
    </row>
    <row r="56" spans="1:13" x14ac:dyDescent="0.25">
      <c r="A56" s="5" t="s">
        <v>25</v>
      </c>
      <c r="B56" s="26">
        <f>(822.963753884714)*B29 / 60</f>
        <v>9.7384044209691165</v>
      </c>
      <c r="C56" s="26" t="s">
        <v>26</v>
      </c>
      <c r="D56" s="26">
        <f>(822.963753884714)*B29 * 0.00220462 / 60</f>
        <v>2.1469481154556935E-2</v>
      </c>
      <c r="E56" s="21" t="s">
        <v>27</v>
      </c>
    </row>
    <row r="57" spans="1:13" x14ac:dyDescent="0.25">
      <c r="A57" s="5" t="s">
        <v>28</v>
      </c>
      <c r="B57" s="26">
        <f>(1188.13602134143)*B29 / 60</f>
        <v>14.05960958587359</v>
      </c>
      <c r="C57" s="26" t="s">
        <v>26</v>
      </c>
      <c r="D57" s="26">
        <f>(1188.13602134143)*B29 * 0.00220462 / 60</f>
        <v>3.0996096485208631E-2</v>
      </c>
      <c r="E57" s="21" t="s">
        <v>27</v>
      </c>
    </row>
    <row r="58" spans="1:13" x14ac:dyDescent="0.25">
      <c r="A58" s="8" t="s">
        <v>29</v>
      </c>
      <c r="B58" s="27">
        <f>0.0000389427133822733</f>
        <v>3.8942713382273299E-5</v>
      </c>
      <c r="C58" s="27" t="s">
        <v>30</v>
      </c>
      <c r="D58" s="27">
        <f>0.0000389427133822733</f>
        <v>3.8942713382273299E-5</v>
      </c>
      <c r="E58" s="22" t="s">
        <v>30</v>
      </c>
    </row>
    <row r="61" spans="1:13" ht="31.5" hidden="1" x14ac:dyDescent="0.5">
      <c r="A61" s="1" t="s">
        <v>31</v>
      </c>
      <c r="B61" s="1"/>
    </row>
    <row r="62" spans="1:13" hidden="1" x14ac:dyDescent="0.25">
      <c r="A62" s="2"/>
      <c r="B62" s="28" t="s">
        <v>16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18"/>
    </row>
    <row r="63" spans="1:13" hidden="1" x14ac:dyDescent="0.25">
      <c r="A63" s="19" t="s">
        <v>17</v>
      </c>
      <c r="B63" s="29">
        <v>6</v>
      </c>
      <c r="C63" s="29">
        <v>7</v>
      </c>
      <c r="D63" s="29">
        <v>8</v>
      </c>
      <c r="E63" s="29">
        <v>9</v>
      </c>
      <c r="F63" s="29">
        <v>10</v>
      </c>
      <c r="G63" s="29">
        <v>11</v>
      </c>
      <c r="H63" s="29">
        <v>12</v>
      </c>
      <c r="I63" s="29">
        <v>13</v>
      </c>
      <c r="J63" s="29">
        <v>13.5</v>
      </c>
      <c r="K63" s="29">
        <v>14</v>
      </c>
      <c r="L63" s="29">
        <v>14.5</v>
      </c>
      <c r="M63" s="20">
        <v>15</v>
      </c>
    </row>
    <row r="64" spans="1:13" hidden="1" x14ac:dyDescent="0.25">
      <c r="A64" s="5">
        <v>20</v>
      </c>
      <c r="B64" s="26">
        <v>2.9626253293404941</v>
      </c>
      <c r="C64" s="26">
        <v>2.4633505762988088</v>
      </c>
      <c r="D64" s="26">
        <v>2.0786087415092829</v>
      </c>
      <c r="E64" s="26">
        <v>1.785467595591161</v>
      </c>
      <c r="F64" s="26">
        <v>1.563559555855109</v>
      </c>
      <c r="G64" s="26">
        <v>1.3950816863032269</v>
      </c>
      <c r="H64" s="26">
        <v>1.2647956976290291</v>
      </c>
      <c r="I64" s="26">
        <v>1.1600279472174679</v>
      </c>
      <c r="J64" s="26">
        <v>1.1139541686226619</v>
      </c>
      <c r="K64" s="26">
        <v>1.0706694391449101</v>
      </c>
      <c r="L64" s="26">
        <v>1.029310860339312</v>
      </c>
      <c r="M64" s="21">
        <v>0.98917582417915362</v>
      </c>
    </row>
    <row r="65" spans="1:13" hidden="1" x14ac:dyDescent="0.25">
      <c r="A65" s="5">
        <v>30</v>
      </c>
      <c r="B65" s="26">
        <v>3.1165806504881739</v>
      </c>
      <c r="C65" s="26">
        <v>2.5759450756944831</v>
      </c>
      <c r="D65" s="26">
        <v>2.158610475058365</v>
      </c>
      <c r="E65" s="26">
        <v>1.8407275106606551</v>
      </c>
      <c r="F65" s="26">
        <v>1.601011491273602</v>
      </c>
      <c r="G65" s="26">
        <v>1.420742372360897</v>
      </c>
      <c r="H65" s="26">
        <v>1.2837647560776411</v>
      </c>
      <c r="I65" s="26">
        <v>1.17648789127037</v>
      </c>
      <c r="J65" s="26">
        <v>1.1304414015144639</v>
      </c>
      <c r="K65" s="26">
        <v>1.087885673477045</v>
      </c>
      <c r="L65" s="26">
        <v>1.047843170145909</v>
      </c>
      <c r="M65" s="21">
        <v>1.0094966449270419</v>
      </c>
    </row>
    <row r="66" spans="1:13" hidden="1" x14ac:dyDescent="0.25">
      <c r="A66" s="5">
        <v>40</v>
      </c>
      <c r="B66" s="26">
        <v>3.3136984039612352</v>
      </c>
      <c r="C66" s="26">
        <v>2.7258144650839542</v>
      </c>
      <c r="D66" s="26">
        <v>2.2704311822848071</v>
      </c>
      <c r="E66" s="26">
        <v>1.9227821091062129</v>
      </c>
      <c r="F66" s="26">
        <v>1.6606654457820109</v>
      </c>
      <c r="G66" s="26">
        <v>1.4644440392374809</v>
      </c>
      <c r="H66" s="26">
        <v>1.317045383089309</v>
      </c>
      <c r="I66" s="26">
        <v>1.2039616176456189</v>
      </c>
      <c r="J66" s="26">
        <v>1.1564553833639371</v>
      </c>
      <c r="K66" s="26">
        <v>1.113249529905957</v>
      </c>
      <c r="L66" s="26">
        <v>1.0732518816921841</v>
      </c>
      <c r="M66" s="21">
        <v>1.035530553561294</v>
      </c>
    </row>
    <row r="67" spans="1:13" hidden="1" x14ac:dyDescent="0.25">
      <c r="A67" s="5">
        <v>43.511299999999999</v>
      </c>
      <c r="B67" s="26">
        <v>3.382912360738231</v>
      </c>
      <c r="C67" s="26">
        <v>2.778438103780279</v>
      </c>
      <c r="D67" s="26">
        <v>2.309694787213227</v>
      </c>
      <c r="E67" s="26">
        <v>1.9515939402584019</v>
      </c>
      <c r="F67" s="26">
        <v>1.681611738828549</v>
      </c>
      <c r="G67" s="26">
        <v>1.479789005527856</v>
      </c>
      <c r="H67" s="26">
        <v>1.3287312096519159</v>
      </c>
      <c r="I67" s="26">
        <v>1.2136084671877601</v>
      </c>
      <c r="J67" s="26">
        <v>1.165589672810742</v>
      </c>
      <c r="K67" s="26">
        <v>1.1221555408138411</v>
      </c>
      <c r="L67" s="26">
        <v>1.0821736425774271</v>
      </c>
      <c r="M67" s="21">
        <v>1.044671839900039</v>
      </c>
    </row>
    <row r="68" spans="1:13" hidden="1" x14ac:dyDescent="0.25">
      <c r="A68" s="5">
        <v>50</v>
      </c>
      <c r="B68" s="26">
        <v>3.5393985881119758</v>
      </c>
      <c r="C68" s="26">
        <v>2.9002067290820719</v>
      </c>
      <c r="D68" s="26">
        <v>2.4030260861132802</v>
      </c>
      <c r="E68" s="26">
        <v>2.0221731042096058</v>
      </c>
      <c r="F68" s="26">
        <v>1.734528875066478</v>
      </c>
      <c r="G68" s="26">
        <v>1.519539137070762</v>
      </c>
      <c r="H68" s="26">
        <v>1.359214275300731</v>
      </c>
      <c r="I68" s="26">
        <v>1.2381293215260989</v>
      </c>
      <c r="J68" s="26">
        <v>1.1881827781447829</v>
      </c>
      <c r="K68" s="26">
        <v>1.1434239542079969</v>
      </c>
      <c r="L68" s="26">
        <v>1.1026460355689369</v>
      </c>
      <c r="M68" s="21">
        <v>1.064802498498983</v>
      </c>
    </row>
    <row r="69" spans="1:13" hidden="1" x14ac:dyDescent="0.25">
      <c r="A69" s="5">
        <v>60.000000000000007</v>
      </c>
      <c r="B69" s="26">
        <v>3.7885770676681578</v>
      </c>
      <c r="C69" s="26">
        <v>3.094693759159763</v>
      </c>
      <c r="D69" s="26">
        <v>2.5525955722304539</v>
      </c>
      <c r="E69" s="26">
        <v>2.1356818433458238</v>
      </c>
      <c r="F69" s="26">
        <v>1.8199165556628889</v>
      </c>
      <c r="G69" s="26">
        <v>1.5838283390301009</v>
      </c>
      <c r="H69" s="26">
        <v>1.4085104699873201</v>
      </c>
      <c r="I69" s="26">
        <v>1.277620871765851</v>
      </c>
      <c r="J69" s="26">
        <v>1.224431045802578</v>
      </c>
      <c r="K69" s="26">
        <v>1.177382114288412</v>
      </c>
      <c r="L69" s="26">
        <v>1.135152624509238</v>
      </c>
      <c r="M69" s="21">
        <v>1.096581414169143</v>
      </c>
    </row>
    <row r="70" spans="1:13" hidden="1" x14ac:dyDescent="0.25">
      <c r="A70" s="8">
        <v>70</v>
      </c>
      <c r="B70" s="27">
        <v>4.0701040861016926</v>
      </c>
      <c r="C70" s="27">
        <v>3.3167372506153501</v>
      </c>
      <c r="D70" s="27">
        <v>2.725313535713787</v>
      </c>
      <c r="E70" s="27">
        <v>2.2683151693241879</v>
      </c>
      <c r="F70" s="27">
        <v>1.9207890260651559</v>
      </c>
      <c r="G70" s="27">
        <v>1.660346627246728</v>
      </c>
      <c r="H70" s="27">
        <v>1.467164140870354</v>
      </c>
      <c r="I70" s="27">
        <v>1.323982381628924</v>
      </c>
      <c r="J70" s="27">
        <v>1.266449549855031</v>
      </c>
      <c r="K70" s="27">
        <v>1.2161068109067461</v>
      </c>
      <c r="L70" s="27">
        <v>1.1715180735026569</v>
      </c>
      <c r="M70" s="22">
        <v>1.1314075367795511</v>
      </c>
    </row>
    <row r="71" spans="1:13" hidden="1" x14ac:dyDescent="0.25"/>
    <row r="72" spans="1:13" ht="28.9" customHeight="1" x14ac:dyDescent="0.5">
      <c r="A72" s="1" t="s">
        <v>48</v>
      </c>
      <c r="B72" s="1"/>
    </row>
    <row r="73" spans="1:13" x14ac:dyDescent="0.25">
      <c r="A73" s="23" t="s">
        <v>16</v>
      </c>
      <c r="B73" s="25" t="s">
        <v>33</v>
      </c>
    </row>
    <row r="74" spans="1:13" x14ac:dyDescent="0.25">
      <c r="A74" s="5">
        <v>6</v>
      </c>
      <c r="B74" s="21">
        <f ca="1">(FORECAST( 58.0150951, OFFSET(B64:B70,MATCH(58.0150951,A64:A70,1)-1,0,2), OFFSET(A64:A70,MATCH(58.0150951,A64:A70,1)-1,0,2) )) / 1000</f>
        <v>3.739117509163596E-3</v>
      </c>
    </row>
    <row r="75" spans="1:13" x14ac:dyDescent="0.25">
      <c r="A75" s="5">
        <v>7</v>
      </c>
      <c r="B75" s="21">
        <f ca="1">(FORECAST( 58.0150951, OFFSET(C64:C70,MATCH(58.0150951,A64:A70,1)-1,0,2), OFFSET(A64:A70,MATCH(58.0150951,A64:A70,1)-1,0,2) )) / 1000</f>
        <v>3.0560899332609972E-3</v>
      </c>
    </row>
    <row r="76" spans="1:13" x14ac:dyDescent="0.25">
      <c r="A76" s="5">
        <v>8</v>
      </c>
      <c r="B76" s="21">
        <f ca="1">(FORECAST( 58.0150951, OFFSET(D64:D70,MATCH(58.0150951,A64:A70,1)-1,0,2), OFFSET(A64:A70,MATCH(58.0150951,A64:A70,1)-1,0,2) )) / 1000</f>
        <v>2.5229074516420077E-3</v>
      </c>
    </row>
    <row r="77" spans="1:13" x14ac:dyDescent="0.25">
      <c r="A77" s="5">
        <v>9</v>
      </c>
      <c r="B77" s="21">
        <f ca="1">(FORECAST( 58.0150951, OFFSET(E64:E70,MATCH(58.0150951,A64:A70,1)-1,0,2), OFFSET(A64:A70,MATCH(58.0150951,A64:A70,1)-1,0,2) )) / 1000</f>
        <v>2.1131514380953939E-3</v>
      </c>
    </row>
    <row r="78" spans="1:13" x14ac:dyDescent="0.25">
      <c r="A78" s="5">
        <v>10</v>
      </c>
      <c r="B78" s="21">
        <f ca="1">(FORECAST( 58.0150951, OFFSET(F64:F70,MATCH(58.0150951,A64:A70,1)-1,0,2), OFFSET(A64:A70,MATCH(58.0150951,A64:A70,1)-1,0,2) )) / 1000</f>
        <v>1.8029679131013438E-3</v>
      </c>
    </row>
    <row r="79" spans="1:13" x14ac:dyDescent="0.25">
      <c r="A79" s="5">
        <v>11</v>
      </c>
      <c r="B79" s="21">
        <f ca="1">(FORECAST( 58.0150951, OFFSET(G64:G70,MATCH(58.0150951,A64:A70,1)-1,0,2), OFFSET(A64:A70,MATCH(58.0150951,A64:A70,1)-1,0,2) )) / 1000</f>
        <v>1.5710675438314829E-3</v>
      </c>
    </row>
    <row r="80" spans="1:13" x14ac:dyDescent="0.25">
      <c r="A80" s="5">
        <v>12</v>
      </c>
      <c r="B80" s="21">
        <f ca="1">(FORECAST( 58.0150951, OFFSET(H64:H70,MATCH(58.0150951,A64:A70,1)-1,0,2), OFFSET(A64:A70,MATCH(58.0150951,A64:A70,1)-1,0,2) )) / 1000</f>
        <v>1.3987256441488436E-3</v>
      </c>
    </row>
    <row r="81" spans="1:2" x14ac:dyDescent="0.25">
      <c r="A81" s="5">
        <v>13</v>
      </c>
      <c r="B81" s="21">
        <f ca="1">(FORECAST( 58.0150951, OFFSET(I64:I70,MATCH(58.0150951,A64:A70,1)-1,0,2), OFFSET(A64:A70,MATCH(58.0150951,A64:A70,1)-1,0,2) )) / 1000</f>
        <v>1.2697821746079029E-3</v>
      </c>
    </row>
    <row r="82" spans="1:2" x14ac:dyDescent="0.25">
      <c r="A82" s="5">
        <v>13.5</v>
      </c>
      <c r="B82" s="21">
        <f ca="1">(FORECAST( 58.0150951, OFFSET(J64:J70,MATCH(58.0150951,A64:A70,1)-1,0,2), OFFSET(A64:A70,MATCH(58.0150951,A64:A70,1)-1,0,2) )) / 1000</f>
        <v>1.2172361093935311E-3</v>
      </c>
    </row>
    <row r="83" spans="1:2" x14ac:dyDescent="0.25">
      <c r="A83" s="5">
        <v>14</v>
      </c>
      <c r="B83" s="21">
        <f ca="1">(FORECAST( 58.0150951, OFFSET(K64:K70,MATCH(58.0150951,A64:A70,1)-1,0,2), OFFSET(A64:A70,MATCH(58.0150951,A64:A70,1)-1,0,2) )) / 1000</f>
        <v>1.1706417424545519E-3</v>
      </c>
    </row>
    <row r="84" spans="1:2" x14ac:dyDescent="0.25">
      <c r="A84" s="5">
        <v>14.5</v>
      </c>
      <c r="B84" s="21">
        <f ca="1">(FORECAST( 58.0150951, OFFSET(L64:L70,MATCH(58.0150951,A64:A70,1)-1,0,2), OFFSET(A64:A70,MATCH(58.0150951,A64:A70,1)-1,0,2) )) / 1000</f>
        <v>1.1287003757422492E-3</v>
      </c>
    </row>
    <row r="85" spans="1:2" x14ac:dyDescent="0.25">
      <c r="A85" s="8">
        <v>15</v>
      </c>
      <c r="B85" s="22">
        <f ca="1">(FORECAST( 58.0150951, OFFSET(M64:M70,MATCH(58.0150951,A64:A70,1)-1,0,2), OFFSET(A64:A70,MATCH(58.0150951,A64:A70,1)-1,0,2) )) / 1000</f>
        <v>1.0902736016261041E-3</v>
      </c>
    </row>
    <row r="87" spans="1:2" ht="28.9" customHeight="1" x14ac:dyDescent="0.5">
      <c r="A87" s="1" t="s">
        <v>49</v>
      </c>
      <c r="B87" s="1"/>
    </row>
    <row r="88" spans="1:2" x14ac:dyDescent="0.25">
      <c r="A88" s="23" t="s">
        <v>17</v>
      </c>
      <c r="B88" s="25" t="s">
        <v>35</v>
      </c>
    </row>
    <row r="89" spans="1:2" x14ac:dyDescent="0.25">
      <c r="A89" s="5">
        <v>20</v>
      </c>
      <c r="B89" s="7">
        <v>0.53335417611295854</v>
      </c>
    </row>
    <row r="90" spans="1:2" x14ac:dyDescent="0.25">
      <c r="A90" s="5">
        <v>30</v>
      </c>
      <c r="B90" s="7">
        <v>0.73406863778428766</v>
      </c>
    </row>
    <row r="91" spans="1:2" x14ac:dyDescent="0.25">
      <c r="A91" s="5">
        <v>40</v>
      </c>
      <c r="B91" s="7">
        <v>0.86053029349366461</v>
      </c>
    </row>
    <row r="92" spans="1:2" x14ac:dyDescent="0.25">
      <c r="A92" s="5">
        <v>50</v>
      </c>
      <c r="B92" s="7">
        <v>0.94746736028601175</v>
      </c>
    </row>
    <row r="93" spans="1:2" x14ac:dyDescent="0.25">
      <c r="A93" s="5">
        <v>60</v>
      </c>
      <c r="B93" s="7">
        <v>1.007647200166629</v>
      </c>
    </row>
    <row r="94" spans="1:2" x14ac:dyDescent="0.25">
      <c r="A94" s="8">
        <v>70</v>
      </c>
      <c r="B94" s="10">
        <v>1.0461616621594401</v>
      </c>
    </row>
    <row r="96" spans="1:2" ht="28.9" customHeight="1" x14ac:dyDescent="0.5">
      <c r="A96" s="1" t="s">
        <v>50</v>
      </c>
      <c r="B96" s="1"/>
    </row>
    <row r="97" spans="1:2" x14ac:dyDescent="0.25">
      <c r="A97" s="23" t="s">
        <v>17</v>
      </c>
      <c r="B97" s="25" t="s">
        <v>35</v>
      </c>
    </row>
    <row r="98" spans="1:2" x14ac:dyDescent="0.25">
      <c r="A98" s="5">
        <v>20</v>
      </c>
      <c r="B98" s="7">
        <v>0.56229643775908733</v>
      </c>
    </row>
    <row r="99" spans="1:2" x14ac:dyDescent="0.25">
      <c r="A99" s="5">
        <v>30</v>
      </c>
      <c r="B99" s="7">
        <v>0.69837743598669466</v>
      </c>
    </row>
    <row r="100" spans="1:2" x14ac:dyDescent="0.25">
      <c r="A100" s="5">
        <v>40</v>
      </c>
      <c r="B100" s="7">
        <v>0.81558620579849683</v>
      </c>
    </row>
    <row r="101" spans="1:2" x14ac:dyDescent="0.25">
      <c r="A101" s="5">
        <v>50</v>
      </c>
      <c r="B101" s="7">
        <v>0.92083324557773183</v>
      </c>
    </row>
    <row r="102" spans="1:2" x14ac:dyDescent="0.25">
      <c r="A102" s="5">
        <v>60</v>
      </c>
      <c r="B102" s="7">
        <v>1.016897143086402</v>
      </c>
    </row>
    <row r="103" spans="1:2" x14ac:dyDescent="0.25">
      <c r="A103" s="8">
        <v>70</v>
      </c>
      <c r="B103" s="10">
        <v>1.102019145110978</v>
      </c>
    </row>
    <row r="105" spans="1:2" ht="28.9" customHeight="1" x14ac:dyDescent="0.5">
      <c r="A105" s="1" t="s">
        <v>51</v>
      </c>
      <c r="B105" s="1"/>
    </row>
    <row r="106" spans="1:2" x14ac:dyDescent="0.25">
      <c r="A106" s="23" t="s">
        <v>17</v>
      </c>
      <c r="B106" s="25" t="s">
        <v>35</v>
      </c>
    </row>
    <row r="107" spans="1:2" x14ac:dyDescent="0.25">
      <c r="A107" s="5">
        <v>20</v>
      </c>
      <c r="B107" s="7">
        <v>0.61969308632579045</v>
      </c>
    </row>
    <row r="108" spans="1:2" x14ac:dyDescent="0.25">
      <c r="A108" s="5">
        <v>30</v>
      </c>
      <c r="B108" s="7">
        <v>0.58713751389378177</v>
      </c>
    </row>
    <row r="109" spans="1:2" x14ac:dyDescent="0.25">
      <c r="A109" s="5">
        <v>40</v>
      </c>
      <c r="B109" s="7">
        <v>0.7025434298651716</v>
      </c>
    </row>
    <row r="110" spans="1:2" x14ac:dyDescent="0.25">
      <c r="A110" s="5">
        <v>50</v>
      </c>
      <c r="B110" s="7">
        <v>0.85801055504242818</v>
      </c>
    </row>
    <row r="111" spans="1:2" x14ac:dyDescent="0.25">
      <c r="A111" s="5">
        <v>60</v>
      </c>
      <c r="B111" s="7">
        <v>1.044877165778199</v>
      </c>
    </row>
    <row r="112" spans="1:2" x14ac:dyDescent="0.25">
      <c r="A112" s="8">
        <v>70</v>
      </c>
      <c r="B112" s="10">
        <v>1.27099175874654</v>
      </c>
    </row>
    <row r="114" spans="1:2" ht="28.9" customHeight="1" x14ac:dyDescent="0.5">
      <c r="A114" s="1" t="s">
        <v>52</v>
      </c>
      <c r="B114" s="1"/>
    </row>
    <row r="115" spans="1:2" x14ac:dyDescent="0.25">
      <c r="A115" s="23" t="s">
        <v>17</v>
      </c>
      <c r="B115" s="25" t="s">
        <v>35</v>
      </c>
    </row>
    <row r="116" spans="1:2" x14ac:dyDescent="0.25">
      <c r="A116" s="5">
        <v>20</v>
      </c>
      <c r="B116" s="7">
        <v>0.91923273623347357</v>
      </c>
    </row>
    <row r="117" spans="1:2" x14ac:dyDescent="0.25">
      <c r="A117" s="5">
        <v>28.333333333333339</v>
      </c>
      <c r="B117" s="7">
        <v>0.92718080165923278</v>
      </c>
    </row>
    <row r="118" spans="1:2" x14ac:dyDescent="0.25">
      <c r="A118" s="5">
        <v>36.666666666666671</v>
      </c>
      <c r="B118" s="7">
        <v>0.94384894282338405</v>
      </c>
    </row>
    <row r="119" spans="1:2" x14ac:dyDescent="0.25">
      <c r="A119" s="5">
        <v>45</v>
      </c>
      <c r="B119" s="7">
        <v>0.96246334495109098</v>
      </c>
    </row>
    <row r="120" spans="1:2" x14ac:dyDescent="0.25">
      <c r="A120" s="5">
        <v>53.333333333333343</v>
      </c>
      <c r="B120" s="7">
        <v>0.98649739590020091</v>
      </c>
    </row>
    <row r="121" spans="1:2" x14ac:dyDescent="0.25">
      <c r="A121" s="5">
        <v>61.666666666666671</v>
      </c>
      <c r="B121" s="7">
        <v>1.0130201113534441</v>
      </c>
    </row>
    <row r="122" spans="1:2" x14ac:dyDescent="0.25">
      <c r="A122" s="8">
        <v>70</v>
      </c>
      <c r="B122" s="10">
        <v>1.042735007134854</v>
      </c>
    </row>
    <row r="124" spans="1:2" ht="28.9" customHeight="1" x14ac:dyDescent="0.5">
      <c r="A124" s="1" t="s">
        <v>39</v>
      </c>
      <c r="B124" s="1"/>
    </row>
    <row r="125" spans="1:2" x14ac:dyDescent="0.25">
      <c r="A125" s="23" t="s">
        <v>17</v>
      </c>
      <c r="B125" s="25" t="s">
        <v>35</v>
      </c>
    </row>
    <row r="126" spans="1:2" x14ac:dyDescent="0.25">
      <c r="A126" s="5">
        <v>20</v>
      </c>
      <c r="B126" s="7">
        <v>0.91533978489973489</v>
      </c>
    </row>
    <row r="127" spans="1:2" x14ac:dyDescent="0.25">
      <c r="A127" s="5">
        <v>30</v>
      </c>
      <c r="B127" s="7">
        <v>0.93005833728780518</v>
      </c>
    </row>
    <row r="128" spans="1:2" x14ac:dyDescent="0.25">
      <c r="A128" s="5">
        <v>40</v>
      </c>
      <c r="B128" s="7">
        <v>0.9517424781057312</v>
      </c>
    </row>
    <row r="129" spans="1:2" x14ac:dyDescent="0.25">
      <c r="A129" s="5">
        <v>50</v>
      </c>
      <c r="B129" s="7">
        <v>0.97753928339435592</v>
      </c>
    </row>
    <row r="130" spans="1:2" x14ac:dyDescent="0.25">
      <c r="A130" s="5">
        <v>60</v>
      </c>
      <c r="B130" s="7">
        <v>1.0065708909168629</v>
      </c>
    </row>
    <row r="131" spans="1:2" x14ac:dyDescent="0.25">
      <c r="A131" s="8">
        <v>70</v>
      </c>
      <c r="B131" s="10">
        <v>1.039677519514802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28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3.4643494725070281E-3</v>
      </c>
    </row>
    <row r="35" spans="1:2" hidden="1" x14ac:dyDescent="0.25">
      <c r="A35" s="5">
        <v>46</v>
      </c>
      <c r="B35" s="7">
        <v>3.881555182830392E-3</v>
      </c>
    </row>
    <row r="36" spans="1:2" hidden="1" x14ac:dyDescent="0.25">
      <c r="A36" s="5">
        <v>52</v>
      </c>
      <c r="B36" s="7">
        <v>4.4056949981950023E-3</v>
      </c>
    </row>
    <row r="37" spans="1:2" hidden="1" x14ac:dyDescent="0.25">
      <c r="A37" s="5">
        <v>58</v>
      </c>
      <c r="B37" s="7">
        <v>4.929834813559613E-3</v>
      </c>
    </row>
    <row r="38" spans="1:2" hidden="1" x14ac:dyDescent="0.25">
      <c r="A38" s="5">
        <v>63.999999999999993</v>
      </c>
      <c r="B38" s="7">
        <v>5.5984519664550514E-3</v>
      </c>
    </row>
    <row r="39" spans="1:2" hidden="1" x14ac:dyDescent="0.25">
      <c r="A39" s="8">
        <v>70</v>
      </c>
      <c r="B39" s="10">
        <v>6.2674554223920197E-3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4.774392577053477E-5</v>
      </c>
    </row>
    <row r="45" spans="1:2" hidden="1" x14ac:dyDescent="0.25">
      <c r="A45" s="5">
        <v>46</v>
      </c>
      <c r="B45" s="21">
        <v>4.8528174871166572E-5</v>
      </c>
    </row>
    <row r="46" spans="1:2" hidden="1" x14ac:dyDescent="0.25">
      <c r="A46" s="5">
        <v>52</v>
      </c>
      <c r="B46" s="21">
        <v>4.883483143639622E-5</v>
      </c>
    </row>
    <row r="47" spans="1:2" hidden="1" x14ac:dyDescent="0.25">
      <c r="A47" s="5">
        <v>58</v>
      </c>
      <c r="B47" s="21">
        <v>4.9141488001626768E-5</v>
      </c>
    </row>
    <row r="48" spans="1:2" hidden="1" x14ac:dyDescent="0.25">
      <c r="A48" s="5">
        <v>63.999999999999993</v>
      </c>
      <c r="B48" s="21">
        <v>4.8499262618421737E-5</v>
      </c>
    </row>
    <row r="49" spans="1:13" hidden="1" x14ac:dyDescent="0.25">
      <c r="A49" s="8">
        <v>70</v>
      </c>
      <c r="B49" s="22">
        <v>4.7854500117708198E-5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(0.00467650056946671)*B29</f>
        <v>3.3203154043213639</v>
      </c>
      <c r="C53" s="26" t="s">
        <v>23</v>
      </c>
      <c r="D53" s="26">
        <f>1000 * 0.00467650056946671*B29 / 453592</f>
        <v>7.3200484230792512E-6</v>
      </c>
      <c r="E53" s="21" t="s">
        <v>24</v>
      </c>
    </row>
    <row r="54" spans="1:13" x14ac:dyDescent="0.25">
      <c r="A54" s="5" t="s">
        <v>25</v>
      </c>
      <c r="B54" s="26">
        <f>(801.006847182413)*B29 / 60</f>
        <v>9.478581024991886</v>
      </c>
      <c r="C54" s="26" t="s">
        <v>26</v>
      </c>
      <c r="D54" s="26">
        <f>(801.006847182413)*B29 * 0.00220462 / 60</f>
        <v>2.0896669299317612E-2</v>
      </c>
      <c r="E54" s="21" t="s">
        <v>27</v>
      </c>
    </row>
    <row r="55" spans="1:13" x14ac:dyDescent="0.25">
      <c r="A55" s="5" t="s">
        <v>28</v>
      </c>
      <c r="B55" s="26">
        <f>(1170.46588710956)*B29 / 60</f>
        <v>13.850512997463126</v>
      </c>
      <c r="C55" s="26" t="s">
        <v>26</v>
      </c>
      <c r="D55" s="26">
        <f>(1170.46588710956)*B29 * 0.00220462 / 60</f>
        <v>3.0535117964467159E-2</v>
      </c>
      <c r="E55" s="21" t="s">
        <v>27</v>
      </c>
    </row>
    <row r="56" spans="1:13" x14ac:dyDescent="0.25">
      <c r="A56" s="8" t="s">
        <v>29</v>
      </c>
      <c r="B56" s="27">
        <f>0.0000489932706617653</f>
        <v>4.8993270661765302E-5</v>
      </c>
      <c r="C56" s="27" t="s">
        <v>30</v>
      </c>
      <c r="D56" s="27">
        <f>0.0000489932706617653</f>
        <v>4.8993270661765302E-5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3.3136984039612352</v>
      </c>
      <c r="C62" s="26">
        <v>2.7258144650839542</v>
      </c>
      <c r="D62" s="26">
        <v>2.2704311822848071</v>
      </c>
      <c r="E62" s="26">
        <v>1.9227821091062129</v>
      </c>
      <c r="F62" s="26">
        <v>1.6606654457820109</v>
      </c>
      <c r="G62" s="26">
        <v>1.4644440392374809</v>
      </c>
      <c r="H62" s="26">
        <v>1.317045383089309</v>
      </c>
      <c r="I62" s="26">
        <v>1.2039616176456189</v>
      </c>
      <c r="J62" s="26">
        <v>1.1564553833639371</v>
      </c>
      <c r="K62" s="26">
        <v>1.113249529905957</v>
      </c>
      <c r="L62" s="26">
        <v>1.0732518816921841</v>
      </c>
      <c r="M62" s="21">
        <v>1.035530553561294</v>
      </c>
    </row>
    <row r="63" spans="1:13" hidden="1" x14ac:dyDescent="0.25">
      <c r="A63" s="5">
        <v>46</v>
      </c>
      <c r="B63" s="26">
        <v>3.4429297662063032</v>
      </c>
      <c r="C63" s="26">
        <v>2.8251400617303242</v>
      </c>
      <c r="D63" s="26">
        <v>2.345490037130205</v>
      </c>
      <c r="E63" s="26">
        <v>1.9786629808253191</v>
      </c>
      <c r="F63" s="26">
        <v>1.7019068279264571</v>
      </c>
      <c r="G63" s="26">
        <v>1.4950341602358519</v>
      </c>
      <c r="H63" s="26">
        <v>1.34042220624714</v>
      </c>
      <c r="I63" s="26">
        <v>1.2230128411454011</v>
      </c>
      <c r="J63" s="26">
        <v>1.1742547360021749</v>
      </c>
      <c r="K63" s="26">
        <v>1.13031258680713</v>
      </c>
      <c r="L63" s="26">
        <v>1.090025434840391</v>
      </c>
      <c r="M63" s="21">
        <v>1.0523926118002529</v>
      </c>
    </row>
    <row r="64" spans="1:13" hidden="1" x14ac:dyDescent="0.25">
      <c r="A64" s="5">
        <v>52</v>
      </c>
      <c r="B64" s="26">
        <v>3.5876329990648119</v>
      </c>
      <c r="C64" s="26">
        <v>2.9377400627579462</v>
      </c>
      <c r="D64" s="26">
        <v>2.4317941106048169</v>
      </c>
      <c r="E64" s="26">
        <v>2.043928165901749</v>
      </c>
      <c r="F64" s="26">
        <v>1.7508398986364879</v>
      </c>
      <c r="G64" s="26">
        <v>1.5317916254882169</v>
      </c>
      <c r="H64" s="26">
        <v>1.368610309827526</v>
      </c>
      <c r="I64" s="26">
        <v>1.245687561716448</v>
      </c>
      <c r="J64" s="26">
        <v>1.195146799216088</v>
      </c>
      <c r="K64" s="26">
        <v>1.1499796379084299</v>
      </c>
      <c r="L64" s="26">
        <v>1.10895633593321</v>
      </c>
      <c r="M64" s="21">
        <v>1.071007441848348</v>
      </c>
    </row>
    <row r="65" spans="1:13" hidden="1" x14ac:dyDescent="0.25">
      <c r="A65" s="5">
        <v>58</v>
      </c>
      <c r="B65" s="26">
        <v>3.732336231923322</v>
      </c>
      <c r="C65" s="26">
        <v>3.0503400637855669</v>
      </c>
      <c r="D65" s="26">
        <v>2.5180981840794292</v>
      </c>
      <c r="E65" s="26">
        <v>2.1091933509781788</v>
      </c>
      <c r="F65" s="26">
        <v>1.799772969346519</v>
      </c>
      <c r="G65" s="26">
        <v>1.5685490907405819</v>
      </c>
      <c r="H65" s="26">
        <v>1.3967984134079121</v>
      </c>
      <c r="I65" s="26">
        <v>1.2683622822874949</v>
      </c>
      <c r="J65" s="26">
        <v>1.21603886243</v>
      </c>
      <c r="K65" s="26">
        <v>1.169646689009731</v>
      </c>
      <c r="L65" s="26">
        <v>1.12788723702603</v>
      </c>
      <c r="M65" s="21">
        <v>1.089622271896443</v>
      </c>
    </row>
    <row r="66" spans="1:13" hidden="1" x14ac:dyDescent="0.25">
      <c r="A66" s="5">
        <v>63.999999999999993</v>
      </c>
      <c r="B66" s="26">
        <v>3.9011878750415718</v>
      </c>
      <c r="C66" s="26">
        <v>3.1835111557419968</v>
      </c>
      <c r="D66" s="26">
        <v>2.6216827576237871</v>
      </c>
      <c r="E66" s="26">
        <v>2.188735173737169</v>
      </c>
      <c r="F66" s="26">
        <v>1.8602655438237961</v>
      </c>
      <c r="G66" s="26">
        <v>1.614435654316752</v>
      </c>
      <c r="H66" s="26">
        <v>1.431971938340534</v>
      </c>
      <c r="I66" s="26">
        <v>1.296165475711081</v>
      </c>
      <c r="J66" s="26">
        <v>1.2412384474235589</v>
      </c>
      <c r="K66" s="26">
        <v>1.192871992935745</v>
      </c>
      <c r="L66" s="26">
        <v>1.1496988041066061</v>
      </c>
      <c r="M66" s="21">
        <v>1.110511863213306</v>
      </c>
    </row>
    <row r="67" spans="1:13" hidden="1" x14ac:dyDescent="0.25">
      <c r="A67" s="8">
        <v>70</v>
      </c>
      <c r="B67" s="27">
        <v>4.0701040861016926</v>
      </c>
      <c r="C67" s="27">
        <v>3.3167372506153501</v>
      </c>
      <c r="D67" s="27">
        <v>2.725313535713787</v>
      </c>
      <c r="E67" s="27">
        <v>2.2683151693241879</v>
      </c>
      <c r="F67" s="27">
        <v>1.9207890260651559</v>
      </c>
      <c r="G67" s="27">
        <v>1.660346627246728</v>
      </c>
      <c r="H67" s="27">
        <v>1.467164140870354</v>
      </c>
      <c r="I67" s="27">
        <v>1.323982381628924</v>
      </c>
      <c r="J67" s="27">
        <v>1.266449549855031</v>
      </c>
      <c r="K67" s="27">
        <v>1.2161068109067461</v>
      </c>
      <c r="L67" s="27">
        <v>1.1715180735026569</v>
      </c>
      <c r="M67" s="22">
        <v>1.1314075367795511</v>
      </c>
    </row>
    <row r="68" spans="1:13" hidden="1" x14ac:dyDescent="0.25"/>
    <row r="69" spans="1:13" ht="28.9" customHeight="1" x14ac:dyDescent="0.5">
      <c r="A69" s="1" t="s">
        <v>48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3.6623963360417084E-3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2.9959167299555504E-3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2.4763845485667002E-3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2.077648511524571E-3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1.776121985170004E-3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1.5507829825352722E-3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1.3831741633440588E-3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1.2574028340114891E-3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1.2059410318766091E-3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1.1601409476441023E-3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1.1187373014978337E-3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1.0806251040398637E-3</v>
      </c>
    </row>
    <row r="84" spans="1:2" ht="28.9" customHeight="1" x14ac:dyDescent="0.5">
      <c r="A84" s="1" t="s">
        <v>49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40</v>
      </c>
      <c r="B86" s="7">
        <v>0.87729196887906191</v>
      </c>
    </row>
    <row r="87" spans="1:2" x14ac:dyDescent="0.25">
      <c r="A87" s="5">
        <v>46</v>
      </c>
      <c r="B87" s="7">
        <v>0.93919491120790022</v>
      </c>
    </row>
    <row r="88" spans="1:2" x14ac:dyDescent="0.25">
      <c r="A88" s="5">
        <v>52</v>
      </c>
      <c r="B88" s="7">
        <v>0.97928617854335076</v>
      </c>
    </row>
    <row r="89" spans="1:2" x14ac:dyDescent="0.25">
      <c r="A89" s="5">
        <v>58</v>
      </c>
      <c r="B89" s="7">
        <v>1.019377445878801</v>
      </c>
    </row>
    <row r="90" spans="1:2" x14ac:dyDescent="0.25">
      <c r="A90" s="5">
        <v>64</v>
      </c>
      <c r="B90" s="7">
        <v>1.042980327633358</v>
      </c>
    </row>
    <row r="91" spans="1:2" x14ac:dyDescent="0.25">
      <c r="A91" s="8">
        <v>70</v>
      </c>
      <c r="B91" s="10">
        <v>1.066539122795453</v>
      </c>
    </row>
    <row r="93" spans="1:2" ht="28.9" customHeight="1" x14ac:dyDescent="0.5">
      <c r="A93" s="1" t="s">
        <v>50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40</v>
      </c>
      <c r="B95" s="7">
        <v>0.83976557437692878</v>
      </c>
    </row>
    <row r="96" spans="1:2" x14ac:dyDescent="0.25">
      <c r="A96" s="5">
        <v>46</v>
      </c>
      <c r="B96" s="7">
        <v>0.90745270096620967</v>
      </c>
    </row>
    <row r="97" spans="1:2" x14ac:dyDescent="0.25">
      <c r="A97" s="5">
        <v>52</v>
      </c>
      <c r="B97" s="7">
        <v>0.96847289813134618</v>
      </c>
    </row>
    <row r="98" spans="1:2" x14ac:dyDescent="0.25">
      <c r="A98" s="5">
        <v>58</v>
      </c>
      <c r="B98" s="7">
        <v>1.0294930952964829</v>
      </c>
    </row>
    <row r="99" spans="1:2" x14ac:dyDescent="0.25">
      <c r="A99" s="5">
        <v>64</v>
      </c>
      <c r="B99" s="7">
        <v>1.082102931536302</v>
      </c>
    </row>
    <row r="100" spans="1:2" x14ac:dyDescent="0.25">
      <c r="A100" s="8">
        <v>70</v>
      </c>
      <c r="B100" s="10">
        <v>1.1346902801800649</v>
      </c>
    </row>
    <row r="102" spans="1:2" ht="28.9" customHeight="1" x14ac:dyDescent="0.5">
      <c r="A102" s="1" t="s">
        <v>51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40</v>
      </c>
      <c r="B104" s="7">
        <v>0.74079954039267504</v>
      </c>
    </row>
    <row r="105" spans="1:2" x14ac:dyDescent="0.25">
      <c r="A105" s="5">
        <v>46</v>
      </c>
      <c r="B105" s="7">
        <v>0.83001276813124036</v>
      </c>
    </row>
    <row r="106" spans="1:2" x14ac:dyDescent="0.25">
      <c r="A106" s="5">
        <v>52</v>
      </c>
      <c r="B106" s="7">
        <v>0.94209226167108184</v>
      </c>
    </row>
    <row r="107" spans="1:2" x14ac:dyDescent="0.25">
      <c r="A107" s="5">
        <v>58</v>
      </c>
      <c r="B107" s="7">
        <v>1.0541717552109231</v>
      </c>
    </row>
    <row r="108" spans="1:2" x14ac:dyDescent="0.25">
      <c r="A108" s="5">
        <v>64</v>
      </c>
      <c r="B108" s="7">
        <v>1.197145575691327</v>
      </c>
    </row>
    <row r="109" spans="1:2" x14ac:dyDescent="0.25">
      <c r="A109" s="8">
        <v>70</v>
      </c>
      <c r="B109" s="10">
        <v>1.3402020013239779</v>
      </c>
    </row>
    <row r="111" spans="1:2" ht="28.9" customHeight="1" x14ac:dyDescent="0.5">
      <c r="A111" s="1" t="s">
        <v>52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40</v>
      </c>
      <c r="B113" s="7">
        <v>0.95888518377891274</v>
      </c>
    </row>
    <row r="114" spans="1:2" x14ac:dyDescent="0.25">
      <c r="A114" s="5">
        <v>45</v>
      </c>
      <c r="B114" s="7">
        <v>0.97062375282101876</v>
      </c>
    </row>
    <row r="115" spans="1:2" x14ac:dyDescent="0.25">
      <c r="A115" s="5">
        <v>50</v>
      </c>
      <c r="B115" s="7">
        <v>0.98516644944427678</v>
      </c>
    </row>
    <row r="116" spans="1:2" x14ac:dyDescent="0.25">
      <c r="A116" s="5">
        <v>55</v>
      </c>
      <c r="B116" s="7">
        <v>0.99970914606753492</v>
      </c>
    </row>
    <row r="117" spans="1:2" x14ac:dyDescent="0.25">
      <c r="A117" s="5">
        <v>60</v>
      </c>
      <c r="B117" s="7">
        <v>1.0156158055900939</v>
      </c>
    </row>
    <row r="118" spans="1:2" x14ac:dyDescent="0.25">
      <c r="A118" s="5">
        <v>65</v>
      </c>
      <c r="B118" s="7">
        <v>1.033595908713608</v>
      </c>
    </row>
    <row r="119" spans="1:2" x14ac:dyDescent="0.25">
      <c r="A119" s="8">
        <v>70</v>
      </c>
      <c r="B119" s="10">
        <v>1.0515760118371209</v>
      </c>
    </row>
    <row r="121" spans="1:2" ht="28.9" customHeight="1" x14ac:dyDescent="0.5">
      <c r="A121" s="1" t="s">
        <v>39</v>
      </c>
      <c r="B121" s="1"/>
    </row>
    <row r="122" spans="1:2" x14ac:dyDescent="0.25">
      <c r="A122" s="23" t="s">
        <v>17</v>
      </c>
      <c r="B122" s="25" t="s">
        <v>35</v>
      </c>
    </row>
    <row r="123" spans="1:2" x14ac:dyDescent="0.25">
      <c r="A123" s="5">
        <v>40</v>
      </c>
      <c r="B123" s="7">
        <v>0.9595812751602576</v>
      </c>
    </row>
    <row r="124" spans="1:2" x14ac:dyDescent="0.25">
      <c r="A124" s="5">
        <v>46</v>
      </c>
      <c r="B124" s="7">
        <v>0.97428901988370942</v>
      </c>
    </row>
    <row r="125" spans="1:2" x14ac:dyDescent="0.25">
      <c r="A125" s="5">
        <v>52</v>
      </c>
      <c r="B125" s="7">
        <v>0.99124131446587893</v>
      </c>
    </row>
    <row r="126" spans="1:2" x14ac:dyDescent="0.25">
      <c r="A126" s="5">
        <v>58</v>
      </c>
      <c r="B126" s="7">
        <v>1.008193609048049</v>
      </c>
    </row>
    <row r="127" spans="1:2" x14ac:dyDescent="0.25">
      <c r="A127" s="5">
        <v>64</v>
      </c>
      <c r="B127" s="7">
        <v>1.0282129902906281</v>
      </c>
    </row>
    <row r="128" spans="1:2" x14ac:dyDescent="0.25">
      <c r="A128" s="8">
        <v>70</v>
      </c>
      <c r="B128" s="10">
        <v>1.0482405722996799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28"/>
  <sheetViews>
    <sheetView workbookViewId="0">
      <selection activeCell="F22" sqref="F22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1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4.6765005694667187E-3</v>
      </c>
    </row>
    <row r="35" spans="1:2" hidden="1" x14ac:dyDescent="0.25">
      <c r="A35" s="5">
        <v>61.079999999999991</v>
      </c>
      <c r="B35" s="7">
        <v>5.2728702845657293E-3</v>
      </c>
    </row>
    <row r="36" spans="1:2" hidden="1" x14ac:dyDescent="0.25">
      <c r="A36" s="5">
        <v>67.06</v>
      </c>
      <c r="B36" s="7">
        <v>5.9396437289829067E-3</v>
      </c>
    </row>
    <row r="37" spans="1:2" hidden="1" x14ac:dyDescent="0.25">
      <c r="A37" s="5">
        <v>73.039999999999992</v>
      </c>
      <c r="B37" s="7">
        <v>6.5773273567693033E-3</v>
      </c>
    </row>
    <row r="38" spans="1:2" hidden="1" x14ac:dyDescent="0.25">
      <c r="A38" s="5">
        <v>79.02</v>
      </c>
      <c r="B38" s="7">
        <v>6.9095679099325366E-3</v>
      </c>
    </row>
    <row r="39" spans="1:2" hidden="1" x14ac:dyDescent="0.25">
      <c r="A39" s="8">
        <v>85</v>
      </c>
      <c r="B39" s="10">
        <v>7.2418084630957724E-3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0</v>
      </c>
    </row>
    <row r="45" spans="1:2" hidden="1" x14ac:dyDescent="0.25">
      <c r="A45" s="5">
        <v>61.079999999999991</v>
      </c>
      <c r="B45" s="21">
        <v>0</v>
      </c>
    </row>
    <row r="46" spans="1:2" hidden="1" x14ac:dyDescent="0.25">
      <c r="A46" s="5">
        <v>67.06</v>
      </c>
      <c r="B46" s="21">
        <v>0</v>
      </c>
    </row>
    <row r="47" spans="1:2" hidden="1" x14ac:dyDescent="0.25">
      <c r="A47" s="5">
        <v>73.039999999999992</v>
      </c>
      <c r="B47" s="21">
        <v>0</v>
      </c>
    </row>
    <row r="48" spans="1:2" hidden="1" x14ac:dyDescent="0.25">
      <c r="A48" s="5">
        <v>79.02</v>
      </c>
      <c r="B48" s="21">
        <v>0</v>
      </c>
    </row>
    <row r="49" spans="1:13" hidden="1" x14ac:dyDescent="0.25">
      <c r="A49" s="8">
        <v>85</v>
      </c>
      <c r="B49" s="22">
        <v>0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(0.006521876606527)*B29</f>
        <v>4.63053239063417</v>
      </c>
      <c r="C53" s="26" t="s">
        <v>23</v>
      </c>
      <c r="D53" s="26">
        <f>1000 * 0.006521876606527*B29 / 453592</f>
        <v>1.0208584786844059E-5</v>
      </c>
      <c r="E53" s="21" t="s">
        <v>24</v>
      </c>
    </row>
    <row r="54" spans="1:13" x14ac:dyDescent="0.25">
      <c r="A54" s="5" t="s">
        <v>25</v>
      </c>
      <c r="B54" s="26">
        <f>(926.328195710648)*B29 / 60</f>
        <v>10.961550315909333</v>
      </c>
      <c r="C54" s="26" t="s">
        <v>26</v>
      </c>
      <c r="D54" s="26">
        <f>(926.328195710648)*B29 * 0.00220462 / 60</f>
        <v>2.4166053057460037E-2</v>
      </c>
      <c r="E54" s="21" t="s">
        <v>27</v>
      </c>
    </row>
    <row r="55" spans="1:13" x14ac:dyDescent="0.25">
      <c r="A55" s="5" t="s">
        <v>28</v>
      </c>
      <c r="B55" s="26">
        <f>(1261.01941241497)*B29 / 60</f>
        <v>14.922063046910477</v>
      </c>
      <c r="C55" s="26" t="s">
        <v>26</v>
      </c>
      <c r="D55" s="26">
        <f>(1261.01941241497)*B29 * 0.00220462 / 60</f>
        <v>3.2897478634479775E-2</v>
      </c>
      <c r="E55" s="21" t="s">
        <v>27</v>
      </c>
    </row>
    <row r="56" spans="1:13" x14ac:dyDescent="0.25">
      <c r="A56" s="8" t="s">
        <v>29</v>
      </c>
      <c r="B56" s="27">
        <f>0</f>
        <v>0</v>
      </c>
      <c r="C56" s="27" t="s">
        <v>30</v>
      </c>
      <c r="D56" s="27">
        <f>0</f>
        <v>0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3.6623963360417089</v>
      </c>
      <c r="C62" s="26">
        <v>2.99591672995555</v>
      </c>
      <c r="D62" s="26">
        <v>2.4763845485667</v>
      </c>
      <c r="E62" s="26">
        <v>2.077648511524572</v>
      </c>
      <c r="F62" s="26">
        <v>1.776121985170005</v>
      </c>
      <c r="G62" s="26">
        <v>1.5507829825352719</v>
      </c>
      <c r="H62" s="26">
        <v>1.3831741633440591</v>
      </c>
      <c r="I62" s="26">
        <v>1.2574028340114889</v>
      </c>
      <c r="J62" s="26">
        <v>1.2059410318766091</v>
      </c>
      <c r="K62" s="26">
        <v>1.160140947644102</v>
      </c>
      <c r="L62" s="26">
        <v>1.1187373014978339</v>
      </c>
      <c r="M62" s="21">
        <v>1.080625104039864</v>
      </c>
    </row>
    <row r="63" spans="1:13" hidden="1" x14ac:dyDescent="0.25">
      <c r="A63" s="5">
        <v>61.079999999999991</v>
      </c>
      <c r="B63" s="26">
        <v>3.8189819856589802</v>
      </c>
      <c r="C63" s="26">
        <v>3.1186744562369659</v>
      </c>
      <c r="D63" s="26">
        <v>2.5712491122866541</v>
      </c>
      <c r="E63" s="26">
        <v>2.1500062425514872</v>
      </c>
      <c r="F63" s="26">
        <v>1.830810782466334</v>
      </c>
      <c r="G63" s="26">
        <v>1.5920923141574961</v>
      </c>
      <c r="H63" s="26">
        <v>1.4148450664426879</v>
      </c>
      <c r="I63" s="26">
        <v>1.2826279148310631</v>
      </c>
      <c r="J63" s="26">
        <v>1.228969044240243</v>
      </c>
      <c r="K63" s="26">
        <v>1.181564381523192</v>
      </c>
      <c r="L63" s="26">
        <v>1.139080093000528</v>
      </c>
      <c r="M63" s="21">
        <v>1.100342635411067</v>
      </c>
    </row>
    <row r="64" spans="1:13" hidden="1" x14ac:dyDescent="0.25">
      <c r="A64" s="5">
        <v>67.06</v>
      </c>
      <c r="B64" s="26">
        <v>3.9873351426822352</v>
      </c>
      <c r="C64" s="26">
        <v>3.2514564641274069</v>
      </c>
      <c r="D64" s="26">
        <v>2.6745344544496872</v>
      </c>
      <c r="E64" s="26">
        <v>2.229320971486549</v>
      </c>
      <c r="F64" s="26">
        <v>1.89113251976689</v>
      </c>
      <c r="G64" s="26">
        <v>1.6378502505110391</v>
      </c>
      <c r="H64" s="26">
        <v>1.4499199616307421</v>
      </c>
      <c r="I64" s="26">
        <v>1.3103520977291809</v>
      </c>
      <c r="J64" s="26">
        <v>1.254096109663609</v>
      </c>
      <c r="K64" s="26">
        <v>1.2047217501009559</v>
      </c>
      <c r="L64" s="26">
        <v>1.160826631498592</v>
      </c>
      <c r="M64" s="21">
        <v>1.1211686567320911</v>
      </c>
    </row>
    <row r="65" spans="1:13" hidden="1" x14ac:dyDescent="0.25">
      <c r="A65" s="5">
        <v>73.039999999999992</v>
      </c>
      <c r="B65" s="26">
        <v>4.1576028176911546</v>
      </c>
      <c r="C65" s="26">
        <v>3.3858566285414908</v>
      </c>
      <c r="D65" s="26">
        <v>2.7791665079185539</v>
      </c>
      <c r="E65" s="26">
        <v>2.309735882753849</v>
      </c>
      <c r="F65" s="26">
        <v>1.9523328266703019</v>
      </c>
      <c r="G65" s="26">
        <v>1.684290059982271</v>
      </c>
      <c r="H65" s="26">
        <v>1.4855049496955299</v>
      </c>
      <c r="I65" s="26">
        <v>1.3384395095072901</v>
      </c>
      <c r="J65" s="26">
        <v>1.279522315560178</v>
      </c>
      <c r="K65" s="26">
        <v>1.228120399806184</v>
      </c>
      <c r="L65" s="26">
        <v>1.182762820839437</v>
      </c>
      <c r="M65" s="21">
        <v>1.1421389276722651</v>
      </c>
    </row>
    <row r="66" spans="1:13" hidden="1" x14ac:dyDescent="0.25">
      <c r="A66" s="5">
        <v>79.02</v>
      </c>
      <c r="B66" s="26">
        <v>4.3479729315495739</v>
      </c>
      <c r="C66" s="26">
        <v>3.5372474364538351</v>
      </c>
      <c r="D66" s="26">
        <v>2.8979390300986858</v>
      </c>
      <c r="E66" s="26">
        <v>2.4017027085096609</v>
      </c>
      <c r="F66" s="26">
        <v>2.022758114403711</v>
      </c>
      <c r="G66" s="26">
        <v>1.7378895371892309</v>
      </c>
      <c r="H66" s="26">
        <v>1.5264459129660191</v>
      </c>
      <c r="I66" s="26">
        <v>1.370340824525317</v>
      </c>
      <c r="J66" s="26">
        <v>1.30808949642536</v>
      </c>
      <c r="K66" s="26">
        <v>1.2540525013497861</v>
      </c>
      <c r="L66" s="26">
        <v>1.2066903440294761</v>
      </c>
      <c r="M66" s="21">
        <v>1.164623819613507</v>
      </c>
    </row>
    <row r="67" spans="1:13" hidden="1" x14ac:dyDescent="0.25">
      <c r="A67" s="8">
        <v>85</v>
      </c>
      <c r="B67" s="27">
        <v>4.5383430454079923</v>
      </c>
      <c r="C67" s="27">
        <v>3.6886382443661789</v>
      </c>
      <c r="D67" s="27">
        <v>3.0167115522788182</v>
      </c>
      <c r="E67" s="27">
        <v>2.493669534265472</v>
      </c>
      <c r="F67" s="27">
        <v>2.0931834021371212</v>
      </c>
      <c r="G67" s="27">
        <v>1.791489014396191</v>
      </c>
      <c r="H67" s="27">
        <v>1.567386876236508</v>
      </c>
      <c r="I67" s="27">
        <v>1.402242139543344</v>
      </c>
      <c r="J67" s="27">
        <v>1.336656677290543</v>
      </c>
      <c r="K67" s="27">
        <v>1.279984602893387</v>
      </c>
      <c r="L67" s="27">
        <v>1.230617867219514</v>
      </c>
      <c r="M67" s="22">
        <v>1.1871087115547501</v>
      </c>
    </row>
    <row r="68" spans="1:13" hidden="1" x14ac:dyDescent="0.25"/>
    <row r="69" spans="1:13" ht="28.9" customHeight="1" x14ac:dyDescent="0.5">
      <c r="A69" s="1" t="s">
        <v>48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4.1427969329077699E-3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3.3741696577228746E-3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2.7700680684864787E-3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2.3027432817740836E-3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1.947011060852614E-3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1.6802518156804247E-3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1.4824106029072874E-3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1.3359971258744109E-3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1.2773113411343896E-3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1.2260857346144251E-3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1.1808553261141461E-3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1.1403154258513807E-3</v>
      </c>
    </row>
    <row r="84" spans="1:2" ht="28.9" customHeight="1" x14ac:dyDescent="0.5">
      <c r="A84" s="1" t="s">
        <v>49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55.1</v>
      </c>
      <c r="B86" s="7">
        <v>0.92899348239230994</v>
      </c>
    </row>
    <row r="87" spans="1:2" x14ac:dyDescent="0.25">
      <c r="A87" s="5">
        <v>61.08</v>
      </c>
      <c r="B87" s="7">
        <v>0.95827075595093303</v>
      </c>
    </row>
    <row r="88" spans="1:2" x14ac:dyDescent="0.25">
      <c r="A88" s="5">
        <v>67.06</v>
      </c>
      <c r="B88" s="7">
        <v>0.98008376988567258</v>
      </c>
    </row>
    <row r="89" spans="1:2" x14ac:dyDescent="0.25">
      <c r="A89" s="5">
        <v>73.039999999999992</v>
      </c>
      <c r="B89" s="7">
        <v>1.002844609432564</v>
      </c>
    </row>
    <row r="90" spans="1:2" x14ac:dyDescent="0.25">
      <c r="A90" s="5">
        <v>79.02</v>
      </c>
      <c r="B90" s="7">
        <v>1.035557617907056</v>
      </c>
    </row>
    <row r="91" spans="1:2" x14ac:dyDescent="0.25">
      <c r="A91" s="8">
        <v>85</v>
      </c>
      <c r="B91" s="10">
        <v>1.068270626381548</v>
      </c>
    </row>
    <row r="93" spans="1:2" ht="28.9" customHeight="1" x14ac:dyDescent="0.5">
      <c r="A93" s="1" t="s">
        <v>50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55.1</v>
      </c>
      <c r="B95" s="7">
        <v>0.86447087802082623</v>
      </c>
    </row>
    <row r="96" spans="1:2" x14ac:dyDescent="0.25">
      <c r="A96" s="5">
        <v>61.08</v>
      </c>
      <c r="B96" s="7">
        <v>0.91332249202606497</v>
      </c>
    </row>
    <row r="97" spans="1:2" x14ac:dyDescent="0.25">
      <c r="A97" s="5">
        <v>67.06</v>
      </c>
      <c r="B97" s="7">
        <v>0.9586311893760765</v>
      </c>
    </row>
    <row r="98" spans="1:2" x14ac:dyDescent="0.25">
      <c r="A98" s="5">
        <v>73.039999999999992</v>
      </c>
      <c r="B98" s="7">
        <v>1.003634838176098</v>
      </c>
    </row>
    <row r="99" spans="1:2" x14ac:dyDescent="0.25">
      <c r="A99" s="5">
        <v>79.02</v>
      </c>
      <c r="B99" s="7">
        <v>1.0454354772012171</v>
      </c>
    </row>
    <row r="100" spans="1:2" x14ac:dyDescent="0.25">
      <c r="A100" s="8">
        <v>85</v>
      </c>
      <c r="B100" s="10">
        <v>1.0872361162263371</v>
      </c>
    </row>
    <row r="102" spans="1:2" ht="28.9" customHeight="1" x14ac:dyDescent="0.5">
      <c r="A102" s="1" t="s">
        <v>51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55.1</v>
      </c>
      <c r="B104" s="7">
        <v>0.71413997867431456</v>
      </c>
    </row>
    <row r="105" spans="1:2" x14ac:dyDescent="0.25">
      <c r="A105" s="5">
        <v>61.08</v>
      </c>
      <c r="B105" s="7">
        <v>0.8052105236889987</v>
      </c>
    </row>
    <row r="106" spans="1:2" x14ac:dyDescent="0.25">
      <c r="A106" s="5">
        <v>67.06</v>
      </c>
      <c r="B106" s="7">
        <v>0.90703229539702235</v>
      </c>
    </row>
    <row r="107" spans="1:2" x14ac:dyDescent="0.25">
      <c r="A107" s="5">
        <v>73.039999999999992</v>
      </c>
      <c r="B107" s="7">
        <v>1.0044118136037889</v>
      </c>
    </row>
    <row r="108" spans="1:2" x14ac:dyDescent="0.25">
      <c r="A108" s="5">
        <v>79.02</v>
      </c>
      <c r="B108" s="7">
        <v>1.0551476700473581</v>
      </c>
    </row>
    <row r="109" spans="1:2" x14ac:dyDescent="0.25">
      <c r="A109" s="8">
        <v>85</v>
      </c>
      <c r="B109" s="10">
        <v>1.105883526490927</v>
      </c>
    </row>
    <row r="111" spans="1:2" ht="28.9" customHeight="1" x14ac:dyDescent="0.5">
      <c r="A111" s="1" t="s">
        <v>52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55.1</v>
      </c>
      <c r="B113" s="7">
        <v>0.94282876463327248</v>
      </c>
    </row>
    <row r="114" spans="1:2" x14ac:dyDescent="0.25">
      <c r="A114" s="5">
        <v>60.083333333333343</v>
      </c>
      <c r="B114" s="7">
        <v>0.95783433130013296</v>
      </c>
    </row>
    <row r="115" spans="1:2" x14ac:dyDescent="0.25">
      <c r="A115" s="5">
        <v>65.066666666666663</v>
      </c>
      <c r="B115" s="7">
        <v>0.97472998252133403</v>
      </c>
    </row>
    <row r="116" spans="1:2" x14ac:dyDescent="0.25">
      <c r="A116" s="5">
        <v>70.05</v>
      </c>
      <c r="B116" s="7">
        <v>0.99162563374253521</v>
      </c>
    </row>
    <row r="117" spans="1:2" x14ac:dyDescent="0.25">
      <c r="A117" s="5">
        <v>75.033333333333331</v>
      </c>
      <c r="B117" s="7">
        <v>1.0104534006398811</v>
      </c>
    </row>
    <row r="118" spans="1:2" x14ac:dyDescent="0.25">
      <c r="A118" s="5">
        <v>80.016666666666666</v>
      </c>
      <c r="B118" s="7">
        <v>1.0311799708741289</v>
      </c>
    </row>
    <row r="119" spans="1:2" x14ac:dyDescent="0.25">
      <c r="A119" s="8">
        <v>85</v>
      </c>
      <c r="B119" s="10">
        <v>1.0519065411083759</v>
      </c>
    </row>
    <row r="121" spans="1:2" ht="28.9" customHeight="1" x14ac:dyDescent="0.5">
      <c r="A121" s="1" t="s">
        <v>39</v>
      </c>
      <c r="B121" s="1"/>
    </row>
    <row r="122" spans="1:2" x14ac:dyDescent="0.25">
      <c r="A122" s="23" t="s">
        <v>17</v>
      </c>
      <c r="B122" s="25" t="s">
        <v>35</v>
      </c>
    </row>
    <row r="123" spans="1:2" x14ac:dyDescent="0.25">
      <c r="A123" s="5">
        <v>55.1</v>
      </c>
      <c r="B123" s="7">
        <v>0.94638523530952812</v>
      </c>
    </row>
    <row r="124" spans="1:2" x14ac:dyDescent="0.25">
      <c r="A124" s="5">
        <v>61.08</v>
      </c>
      <c r="B124" s="7">
        <v>0.96386140624718231</v>
      </c>
    </row>
    <row r="125" spans="1:2" x14ac:dyDescent="0.25">
      <c r="A125" s="5">
        <v>67.06</v>
      </c>
      <c r="B125" s="7">
        <v>0.98275203479979156</v>
      </c>
    </row>
    <row r="126" spans="1:2" x14ac:dyDescent="0.25">
      <c r="A126" s="5">
        <v>73.039999999999992</v>
      </c>
      <c r="B126" s="7">
        <v>1.001839488485635</v>
      </c>
    </row>
    <row r="127" spans="1:2" x14ac:dyDescent="0.25">
      <c r="A127" s="5">
        <v>79.02</v>
      </c>
      <c r="B127" s="7">
        <v>1.0229936060704421</v>
      </c>
    </row>
    <row r="128" spans="1:2" x14ac:dyDescent="0.25">
      <c r="A128" s="8">
        <v>85</v>
      </c>
      <c r="B128" s="10">
        <v>1.0441477236552481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2:M205"/>
  <sheetViews>
    <sheetView workbookViewId="0">
      <selection activeCell="F25" sqref="F25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2" spans="1:5" x14ac:dyDescent="0.25">
      <c r="E12" s="30"/>
    </row>
    <row r="13" spans="1:5" x14ac:dyDescent="0.25">
      <c r="C13" s="30"/>
    </row>
    <row r="15" spans="1:5" ht="28.9" customHeight="1" x14ac:dyDescent="0.5">
      <c r="A15" s="1" t="s">
        <v>0</v>
      </c>
      <c r="B15" s="1"/>
    </row>
    <row r="16" spans="1:5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1" spans="1:13" x14ac:dyDescent="0.25">
      <c r="A21" t="s">
        <v>7</v>
      </c>
    </row>
    <row r="23" spans="1:13" x14ac:dyDescent="0.25">
      <c r="A23" s="2"/>
      <c r="B23" s="11"/>
      <c r="C23" s="11"/>
      <c r="D23" s="12"/>
    </row>
    <row r="24" spans="1:13" x14ac:dyDescent="0.25">
      <c r="A24" s="5" t="s">
        <v>8</v>
      </c>
      <c r="B24" s="13">
        <v>14</v>
      </c>
      <c r="C24" s="13" t="s">
        <v>9</v>
      </c>
      <c r="D24" s="14"/>
    </row>
    <row r="25" spans="1:13" x14ac:dyDescent="0.25">
      <c r="A25" s="8"/>
      <c r="B25" s="15"/>
      <c r="C25" s="15"/>
      <c r="D25" s="16"/>
    </row>
    <row r="28" spans="1:13" x14ac:dyDescent="0.25">
      <c r="A28" s="17" t="s">
        <v>12</v>
      </c>
      <c r="B28" s="31">
        <v>0.71</v>
      </c>
      <c r="C28" s="17" t="s">
        <v>13</v>
      </c>
      <c r="D28" s="17" t="s">
        <v>14</v>
      </c>
      <c r="E28" s="17"/>
      <c r="F28" s="17"/>
      <c r="G28" s="17"/>
    </row>
    <row r="29" spans="1:13" x14ac:dyDescent="0.25">
      <c r="A29" s="17" t="s">
        <v>40</v>
      </c>
      <c r="B29" s="31">
        <v>55.1</v>
      </c>
      <c r="C29" s="17" t="s">
        <v>11</v>
      </c>
      <c r="D29" s="17" t="s">
        <v>41</v>
      </c>
      <c r="E29" s="17"/>
      <c r="F29" s="17"/>
      <c r="G29" s="17"/>
    </row>
    <row r="31" spans="1:13" ht="31.5" hidden="1" x14ac:dyDescent="0.5">
      <c r="A31" s="1" t="s">
        <v>42</v>
      </c>
      <c r="B31" s="1"/>
    </row>
    <row r="32" spans="1:13" hidden="1" x14ac:dyDescent="0.25">
      <c r="A32" s="2"/>
      <c r="B32" s="28" t="s">
        <v>16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8"/>
    </row>
    <row r="33" spans="1:13" hidden="1" x14ac:dyDescent="0.25">
      <c r="A33" s="19" t="s">
        <v>17</v>
      </c>
      <c r="B33" s="29">
        <v>6</v>
      </c>
      <c r="C33" s="29">
        <v>7</v>
      </c>
      <c r="D33" s="29">
        <v>8</v>
      </c>
      <c r="E33" s="29">
        <v>9</v>
      </c>
      <c r="F33" s="29">
        <v>10</v>
      </c>
      <c r="G33" s="29">
        <v>11</v>
      </c>
      <c r="H33" s="29">
        <v>12</v>
      </c>
      <c r="I33" s="29">
        <v>13</v>
      </c>
      <c r="J33" s="29">
        <v>13.5</v>
      </c>
      <c r="K33" s="29">
        <v>14</v>
      </c>
      <c r="L33" s="29">
        <v>14.5</v>
      </c>
      <c r="M33" s="20">
        <v>15</v>
      </c>
    </row>
    <row r="34" spans="1:13" hidden="1" x14ac:dyDescent="0.25">
      <c r="A34" s="5">
        <v>20</v>
      </c>
      <c r="B34" s="6">
        <v>2.9626253293404941</v>
      </c>
      <c r="C34" s="6">
        <v>2.4633505762988088</v>
      </c>
      <c r="D34" s="6">
        <v>2.0786087415092829</v>
      </c>
      <c r="E34" s="6">
        <v>1.785467595591161</v>
      </c>
      <c r="F34" s="6">
        <v>1.563559555855109</v>
      </c>
      <c r="G34" s="6">
        <v>1.3950816863032269</v>
      </c>
      <c r="H34" s="6">
        <v>1.2647956976290291</v>
      </c>
      <c r="I34" s="6">
        <v>1.1600279472174679</v>
      </c>
      <c r="J34" s="6">
        <v>1.1139541686226619</v>
      </c>
      <c r="K34" s="6">
        <v>1.0706694391449101</v>
      </c>
      <c r="L34" s="6">
        <v>1.029310860339312</v>
      </c>
      <c r="M34" s="7">
        <v>0.98917582417915362</v>
      </c>
    </row>
    <row r="35" spans="1:13" hidden="1" x14ac:dyDescent="0.25">
      <c r="A35" s="5">
        <v>30</v>
      </c>
      <c r="B35" s="6">
        <v>3.1165806504881739</v>
      </c>
      <c r="C35" s="6">
        <v>2.5759450756944831</v>
      </c>
      <c r="D35" s="6">
        <v>2.158610475058365</v>
      </c>
      <c r="E35" s="6">
        <v>1.8407275106606551</v>
      </c>
      <c r="F35" s="6">
        <v>1.601011491273602</v>
      </c>
      <c r="G35" s="6">
        <v>1.420742372360897</v>
      </c>
      <c r="H35" s="6">
        <v>1.2837647560776411</v>
      </c>
      <c r="I35" s="6">
        <v>1.17648789127037</v>
      </c>
      <c r="J35" s="6">
        <v>1.1304414015144639</v>
      </c>
      <c r="K35" s="6">
        <v>1.087885673477045</v>
      </c>
      <c r="L35" s="6">
        <v>1.047843170145909</v>
      </c>
      <c r="M35" s="7">
        <v>1.0094966449270419</v>
      </c>
    </row>
    <row r="36" spans="1:13" hidden="1" x14ac:dyDescent="0.25">
      <c r="A36" s="5">
        <v>40</v>
      </c>
      <c r="B36" s="6">
        <v>3.3136984039612352</v>
      </c>
      <c r="C36" s="6">
        <v>2.7258144650839542</v>
      </c>
      <c r="D36" s="6">
        <v>2.2704311822848071</v>
      </c>
      <c r="E36" s="6">
        <v>1.9227821091062129</v>
      </c>
      <c r="F36" s="6">
        <v>1.6606654457820109</v>
      </c>
      <c r="G36" s="6">
        <v>1.4644440392374809</v>
      </c>
      <c r="H36" s="6">
        <v>1.317045383089309</v>
      </c>
      <c r="I36" s="6">
        <v>1.2039616176456189</v>
      </c>
      <c r="J36" s="6">
        <v>1.1564553833639371</v>
      </c>
      <c r="K36" s="6">
        <v>1.113249529905957</v>
      </c>
      <c r="L36" s="6">
        <v>1.0732518816921841</v>
      </c>
      <c r="M36" s="7">
        <v>1.035530553561294</v>
      </c>
    </row>
    <row r="37" spans="1:13" hidden="1" x14ac:dyDescent="0.25">
      <c r="A37" s="5">
        <v>50</v>
      </c>
      <c r="B37" s="6">
        <v>3.5393985881119758</v>
      </c>
      <c r="C37" s="6">
        <v>2.9002067290820719</v>
      </c>
      <c r="D37" s="6">
        <v>2.4030260861132802</v>
      </c>
      <c r="E37" s="6">
        <v>2.0221731042096058</v>
      </c>
      <c r="F37" s="6">
        <v>1.734528875066478</v>
      </c>
      <c r="G37" s="6">
        <v>1.519539137070762</v>
      </c>
      <c r="H37" s="6">
        <v>1.359214275300731</v>
      </c>
      <c r="I37" s="6">
        <v>1.2381293215260989</v>
      </c>
      <c r="J37" s="6">
        <v>1.1881827781447829</v>
      </c>
      <c r="K37" s="6">
        <v>1.1434239542079969</v>
      </c>
      <c r="L37" s="6">
        <v>1.1026460355689369</v>
      </c>
      <c r="M37" s="7">
        <v>1.064802498498983</v>
      </c>
    </row>
    <row r="38" spans="1:13" hidden="1" x14ac:dyDescent="0.25">
      <c r="A38" s="5">
        <v>55.1</v>
      </c>
      <c r="B38" s="6">
        <v>3.6623963360417089</v>
      </c>
      <c r="C38" s="6">
        <v>2.99591672995555</v>
      </c>
      <c r="D38" s="6">
        <v>2.4763845485667</v>
      </c>
      <c r="E38" s="6">
        <v>2.077648511524572</v>
      </c>
      <c r="F38" s="6">
        <v>1.776121985170005</v>
      </c>
      <c r="G38" s="6">
        <v>1.5507829825352719</v>
      </c>
      <c r="H38" s="6">
        <v>1.3831741633440591</v>
      </c>
      <c r="I38" s="6">
        <v>1.2574028340114889</v>
      </c>
      <c r="J38" s="6">
        <v>1.2059410318766091</v>
      </c>
      <c r="K38" s="6">
        <v>1.160140947644102</v>
      </c>
      <c r="L38" s="6">
        <v>1.1187373014978339</v>
      </c>
      <c r="M38" s="7">
        <v>1.080625104039864</v>
      </c>
    </row>
    <row r="39" spans="1:13" hidden="1" x14ac:dyDescent="0.25">
      <c r="A39" s="5">
        <v>60.000000000000007</v>
      </c>
      <c r="B39" s="6">
        <v>3.7885770676681578</v>
      </c>
      <c r="C39" s="6">
        <v>3.094693759159763</v>
      </c>
      <c r="D39" s="6">
        <v>2.5525955722304539</v>
      </c>
      <c r="E39" s="6">
        <v>2.1356818433458238</v>
      </c>
      <c r="F39" s="6">
        <v>1.8199165556628889</v>
      </c>
      <c r="G39" s="6">
        <v>1.5838283390301009</v>
      </c>
      <c r="H39" s="6">
        <v>1.4085104699873201</v>
      </c>
      <c r="I39" s="6">
        <v>1.277620871765851</v>
      </c>
      <c r="J39" s="6">
        <v>1.224431045802578</v>
      </c>
      <c r="K39" s="6">
        <v>1.177382114288412</v>
      </c>
      <c r="L39" s="6">
        <v>1.135152624509238</v>
      </c>
      <c r="M39" s="7">
        <v>1.096581414169143</v>
      </c>
    </row>
    <row r="40" spans="1:13" hidden="1" x14ac:dyDescent="0.25">
      <c r="A40" s="5">
        <v>70</v>
      </c>
      <c r="B40" s="6">
        <v>4.0701040861016926</v>
      </c>
      <c r="C40" s="6">
        <v>3.3167372506153501</v>
      </c>
      <c r="D40" s="6">
        <v>2.725313535713787</v>
      </c>
      <c r="E40" s="6">
        <v>2.2683151693241879</v>
      </c>
      <c r="F40" s="6">
        <v>1.9207890260651559</v>
      </c>
      <c r="G40" s="6">
        <v>1.660346627246728</v>
      </c>
      <c r="H40" s="6">
        <v>1.467164140870354</v>
      </c>
      <c r="I40" s="6">
        <v>1.323982381628924</v>
      </c>
      <c r="J40" s="6">
        <v>1.266449549855031</v>
      </c>
      <c r="K40" s="6">
        <v>1.2161068109067461</v>
      </c>
      <c r="L40" s="6">
        <v>1.1715180735026569</v>
      </c>
      <c r="M40" s="7">
        <v>1.1314075367795511</v>
      </c>
    </row>
    <row r="41" spans="1:13" hidden="1" x14ac:dyDescent="0.25">
      <c r="A41" s="8">
        <v>71</v>
      </c>
      <c r="B41" s="9">
        <v>4.0982567879450471</v>
      </c>
      <c r="C41" s="9">
        <v>3.3389415997609082</v>
      </c>
      <c r="D41" s="9">
        <v>2.7425853320621201</v>
      </c>
      <c r="E41" s="9">
        <v>2.281578501922024</v>
      </c>
      <c r="F41" s="9">
        <v>1.930876273105383</v>
      </c>
      <c r="G41" s="9">
        <v>1.6679984560683909</v>
      </c>
      <c r="H41" s="9">
        <v>1.4730295079586579</v>
      </c>
      <c r="I41" s="9">
        <v>1.3286185326152311</v>
      </c>
      <c r="J41" s="9">
        <v>1.270651400260276</v>
      </c>
      <c r="K41" s="9">
        <v>1.2199792805685801</v>
      </c>
      <c r="L41" s="9">
        <v>1.175154618401999</v>
      </c>
      <c r="M41" s="10">
        <v>1.134890149040592</v>
      </c>
    </row>
    <row r="42" spans="1:13" hidden="1" x14ac:dyDescent="0.25"/>
    <row r="43" spans="1:13" ht="31.5" hidden="1" x14ac:dyDescent="0.5">
      <c r="A43" s="1" t="s">
        <v>43</v>
      </c>
      <c r="B43" s="1"/>
    </row>
    <row r="44" spans="1:13" hidden="1" x14ac:dyDescent="0.25">
      <c r="A44" s="2"/>
      <c r="B44" s="18" t="s">
        <v>16</v>
      </c>
    </row>
    <row r="45" spans="1:13" hidden="1" x14ac:dyDescent="0.25">
      <c r="A45" s="19" t="s">
        <v>17</v>
      </c>
      <c r="B45" s="20">
        <v>14</v>
      </c>
    </row>
    <row r="46" spans="1:13" hidden="1" x14ac:dyDescent="0.25">
      <c r="A46" s="5">
        <v>20</v>
      </c>
      <c r="B46" s="7">
        <v>636.43264903637441</v>
      </c>
    </row>
    <row r="47" spans="1:13" hidden="1" x14ac:dyDescent="0.25">
      <c r="A47" s="5">
        <v>30</v>
      </c>
      <c r="B47" s="7">
        <v>875.93810762743942</v>
      </c>
    </row>
    <row r="48" spans="1:13" hidden="1" x14ac:dyDescent="0.25">
      <c r="A48" s="5">
        <v>40</v>
      </c>
      <c r="B48" s="7">
        <v>1026.8403226081259</v>
      </c>
    </row>
    <row r="49" spans="1:13" hidden="1" x14ac:dyDescent="0.25">
      <c r="A49" s="5">
        <v>50</v>
      </c>
      <c r="B49" s="7">
        <v>1130.579245440498</v>
      </c>
    </row>
    <row r="50" spans="1:13" hidden="1" x14ac:dyDescent="0.25">
      <c r="A50" s="5">
        <v>55.1</v>
      </c>
      <c r="B50" s="7">
        <v>1170.465887109563</v>
      </c>
    </row>
    <row r="51" spans="1:13" hidden="1" x14ac:dyDescent="0.25">
      <c r="A51" s="5">
        <v>60.000000000000007</v>
      </c>
      <c r="B51" s="7">
        <v>1202.3897170354451</v>
      </c>
    </row>
    <row r="52" spans="1:13" hidden="1" x14ac:dyDescent="0.25">
      <c r="A52" s="5">
        <v>70</v>
      </c>
      <c r="B52" s="7">
        <v>1248.347660499835</v>
      </c>
    </row>
    <row r="53" spans="1:13" hidden="1" x14ac:dyDescent="0.25">
      <c r="A53" s="8">
        <v>71</v>
      </c>
      <c r="B53" s="10">
        <v>1252.9434548462741</v>
      </c>
    </row>
    <row r="54" spans="1:13" hidden="1" x14ac:dyDescent="0.25"/>
    <row r="55" spans="1:13" ht="31.5" hidden="1" x14ac:dyDescent="0.5">
      <c r="A55" s="1" t="s">
        <v>44</v>
      </c>
      <c r="B55" s="1"/>
    </row>
    <row r="56" spans="1:13" hidden="1" x14ac:dyDescent="0.25">
      <c r="A56" s="2"/>
      <c r="B56" s="28" t="s">
        <v>16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18"/>
    </row>
    <row r="57" spans="1:13" hidden="1" x14ac:dyDescent="0.25">
      <c r="A57" s="19" t="s">
        <v>17</v>
      </c>
      <c r="B57" s="29">
        <v>6</v>
      </c>
      <c r="C57" s="29">
        <v>7</v>
      </c>
      <c r="D57" s="29">
        <v>8</v>
      </c>
      <c r="E57" s="29">
        <v>9</v>
      </c>
      <c r="F57" s="29">
        <v>10</v>
      </c>
      <c r="G57" s="29">
        <v>11</v>
      </c>
      <c r="H57" s="29">
        <v>12</v>
      </c>
      <c r="I57" s="29">
        <v>13</v>
      </c>
      <c r="J57" s="29">
        <v>13.5</v>
      </c>
      <c r="K57" s="29">
        <v>14</v>
      </c>
      <c r="L57" s="29">
        <v>14.5</v>
      </c>
      <c r="M57" s="20">
        <v>15</v>
      </c>
    </row>
    <row r="58" spans="1:13" hidden="1" x14ac:dyDescent="0.25">
      <c r="A58" s="5">
        <v>20</v>
      </c>
      <c r="B58" s="6">
        <v>2.9173828222266431</v>
      </c>
      <c r="C58" s="6">
        <v>2.3982141254225531</v>
      </c>
      <c r="D58" s="6">
        <v>1.998615952382367</v>
      </c>
      <c r="E58" s="6">
        <v>1.695015276069828</v>
      </c>
      <c r="F58" s="6">
        <v>1.4664314376703931</v>
      </c>
      <c r="G58" s="6">
        <v>1.29447614659125</v>
      </c>
      <c r="H58" s="6">
        <v>1.1633534804612979</v>
      </c>
      <c r="I58" s="6">
        <v>1.059859885131156</v>
      </c>
      <c r="J58" s="6">
        <v>1.015056729029963</v>
      </c>
      <c r="K58" s="6">
        <v>0.97338417467317118</v>
      </c>
      <c r="L58" s="6">
        <v>0.93392088135446572</v>
      </c>
      <c r="M58" s="7">
        <v>0.89590753138139212</v>
      </c>
    </row>
    <row r="59" spans="1:13" hidden="1" x14ac:dyDescent="0.25">
      <c r="A59" s="5">
        <v>30</v>
      </c>
      <c r="B59" s="6">
        <v>3.0745564829277399</v>
      </c>
      <c r="C59" s="6">
        <v>2.5127214700244092</v>
      </c>
      <c r="D59" s="6">
        <v>2.0792490811765809</v>
      </c>
      <c r="E59" s="6">
        <v>1.749660461041213</v>
      </c>
      <c r="F59" s="6">
        <v>1.502069122496974</v>
      </c>
      <c r="G59" s="6">
        <v>1.317180946644261</v>
      </c>
      <c r="H59" s="6">
        <v>1.17829418280519</v>
      </c>
      <c r="I59" s="6">
        <v>1.0712994485235889</v>
      </c>
      <c r="J59" s="6">
        <v>1.026061261134914</v>
      </c>
      <c r="K59" s="6">
        <v>0.98467972956501215</v>
      </c>
      <c r="L59" s="6">
        <v>0.94612028456921804</v>
      </c>
      <c r="M59" s="7">
        <v>0.90951037991672967</v>
      </c>
    </row>
    <row r="60" spans="1:13" hidden="1" x14ac:dyDescent="0.25">
      <c r="A60" s="5">
        <v>40</v>
      </c>
      <c r="B60" s="6">
        <v>3.2790255443878591</v>
      </c>
      <c r="C60" s="6">
        <v>2.668522758209968</v>
      </c>
      <c r="D60" s="6">
        <v>2.1955881559440842</v>
      </c>
      <c r="E60" s="6">
        <v>1.834837053940374</v>
      </c>
      <c r="F60" s="6">
        <v>1.5634771367707181</v>
      </c>
      <c r="G60" s="6">
        <v>1.3613084572287271</v>
      </c>
      <c r="H60" s="6">
        <v>1.210723436329727</v>
      </c>
      <c r="I60" s="6">
        <v>1.0967068633107571</v>
      </c>
      <c r="J60" s="6">
        <v>1.049428342078488</v>
      </c>
      <c r="K60" s="6">
        <v>1.0068358956305881</v>
      </c>
      <c r="L60" s="6">
        <v>0.9677817261840389</v>
      </c>
      <c r="M60" s="7">
        <v>0.93128005896969446</v>
      </c>
    </row>
    <row r="61" spans="1:13" hidden="1" x14ac:dyDescent="0.25">
      <c r="A61" s="5">
        <v>50</v>
      </c>
      <c r="B61" s="6">
        <v>3.51066252623724</v>
      </c>
      <c r="C61" s="6">
        <v>2.8477336162505469</v>
      </c>
      <c r="D61" s="6">
        <v>2.3318762437331948</v>
      </c>
      <c r="E61" s="6">
        <v>1.9367998967285609</v>
      </c>
      <c r="F61" s="6">
        <v>1.638806431501739</v>
      </c>
      <c r="G61" s="6">
        <v>1.4167900725395499</v>
      </c>
      <c r="H61" s="6">
        <v>1.2522374125505309</v>
      </c>
      <c r="I61" s="6">
        <v>1.129227412464936</v>
      </c>
      <c r="J61" s="6">
        <v>1.079034435862257</v>
      </c>
      <c r="K61" s="6">
        <v>1.034431401434746</v>
      </c>
      <c r="L61" s="6">
        <v>0.99415728286104266</v>
      </c>
      <c r="M61" s="7">
        <v>0.95711307683364399</v>
      </c>
    </row>
    <row r="62" spans="1:13" hidden="1" x14ac:dyDescent="0.25">
      <c r="A62" s="5">
        <v>55.1</v>
      </c>
      <c r="B62" s="6">
        <v>3.636297541969268</v>
      </c>
      <c r="C62" s="6">
        <v>2.9455937538448822</v>
      </c>
      <c r="D62" s="6">
        <v>2.4068904243939371</v>
      </c>
      <c r="E62" s="6">
        <v>1.993435069223354</v>
      </c>
      <c r="F62" s="6">
        <v>1.6810675721617601</v>
      </c>
      <c r="G62" s="6">
        <v>1.4482201852595169</v>
      </c>
      <c r="H62" s="6">
        <v>1.275917528788699</v>
      </c>
      <c r="I62" s="6">
        <v>1.1477765912430991</v>
      </c>
      <c r="J62" s="6">
        <v>1.095855926657195</v>
      </c>
      <c r="K62" s="6">
        <v>1.0500067293382349</v>
      </c>
      <c r="L62" s="6">
        <v>1.0089102264103</v>
      </c>
      <c r="M62" s="7">
        <v>0.97140966801132544</v>
      </c>
    </row>
    <row r="63" spans="1:13" hidden="1" x14ac:dyDescent="0.25">
      <c r="A63" s="5">
        <v>60.000000000000007</v>
      </c>
      <c r="B63" s="6">
        <v>3.7637021469967462</v>
      </c>
      <c r="C63" s="6">
        <v>3.045335932623364</v>
      </c>
      <c r="D63" s="6">
        <v>2.4837968710182952</v>
      </c>
      <c r="E63" s="6">
        <v>2.051888621918132</v>
      </c>
      <c r="F63" s="6">
        <v>1.725007213281178</v>
      </c>
      <c r="G63" s="6">
        <v>1.481141041287467</v>
      </c>
      <c r="H63" s="6">
        <v>1.3008708703387459</v>
      </c>
      <c r="I63" s="6">
        <v>1.167369833058485</v>
      </c>
      <c r="J63" s="6">
        <v>1.1136081941744871</v>
      </c>
      <c r="K63" s="6">
        <v>1.066403430291871</v>
      </c>
      <c r="L63" s="6">
        <v>1.024381286550929</v>
      </c>
      <c r="M63" s="7">
        <v>0.98632953110580002</v>
      </c>
    </row>
    <row r="64" spans="1:13" hidden="1" x14ac:dyDescent="0.25">
      <c r="A64" s="5">
        <v>70</v>
      </c>
      <c r="B64" s="6">
        <v>4.0437975966385276</v>
      </c>
      <c r="C64" s="6">
        <v>3.2660476563595102</v>
      </c>
      <c r="D64" s="6">
        <v>2.655248411753492</v>
      </c>
      <c r="E64" s="6">
        <v>2.1832976942502782</v>
      </c>
      <c r="F64" s="6">
        <v>1.824685703501383</v>
      </c>
      <c r="G64" s="6">
        <v>1.556495007380051</v>
      </c>
      <c r="H64" s="6">
        <v>1.358400541981245</v>
      </c>
      <c r="I64" s="6">
        <v>1.2126696116216369</v>
      </c>
      <c r="J64" s="6">
        <v>1.1546078553661261</v>
      </c>
      <c r="K64" s="6">
        <v>1.1041618888396401</v>
      </c>
      <c r="L64" s="6">
        <v>1.059844228644117</v>
      </c>
      <c r="M64" s="7">
        <v>1.020329414395353</v>
      </c>
    </row>
    <row r="65" spans="1:13" hidden="1" x14ac:dyDescent="0.25">
      <c r="A65" s="8">
        <v>71</v>
      </c>
      <c r="B65" s="9">
        <v>4.0718071416027062</v>
      </c>
      <c r="C65" s="9">
        <v>3.2881188287331242</v>
      </c>
      <c r="D65" s="9">
        <v>2.6723935658270119</v>
      </c>
      <c r="E65" s="9">
        <v>2.196438601483492</v>
      </c>
      <c r="F65" s="9">
        <v>1.8346535525234029</v>
      </c>
      <c r="G65" s="9">
        <v>1.5640304039893089</v>
      </c>
      <c r="H65" s="9">
        <v>1.364153509145495</v>
      </c>
      <c r="I65" s="9">
        <v>1.217199589477953</v>
      </c>
      <c r="J65" s="9">
        <v>1.1587078214852899</v>
      </c>
      <c r="K65" s="9">
        <v>1.107937734694417</v>
      </c>
      <c r="L65" s="9">
        <v>1.0633905228534359</v>
      </c>
      <c r="M65" s="10">
        <v>1.023729402724308</v>
      </c>
    </row>
    <row r="66" spans="1:13" hidden="1" x14ac:dyDescent="0.25"/>
    <row r="67" spans="1:13" ht="31.5" hidden="1" x14ac:dyDescent="0.5">
      <c r="A67" s="1" t="s">
        <v>45</v>
      </c>
      <c r="B67" s="1"/>
    </row>
    <row r="68" spans="1:13" hidden="1" x14ac:dyDescent="0.25">
      <c r="A68" s="2"/>
      <c r="B68" s="18" t="s">
        <v>16</v>
      </c>
    </row>
    <row r="69" spans="1:13" hidden="1" x14ac:dyDescent="0.25">
      <c r="A69" s="19" t="s">
        <v>17</v>
      </c>
      <c r="B69" s="20">
        <v>14</v>
      </c>
    </row>
    <row r="70" spans="1:13" hidden="1" x14ac:dyDescent="0.25">
      <c r="A70" s="5">
        <v>20</v>
      </c>
      <c r="B70" s="7">
        <v>463.7562290069726</v>
      </c>
    </row>
    <row r="71" spans="1:13" hidden="1" x14ac:dyDescent="0.25">
      <c r="A71" s="5">
        <v>30</v>
      </c>
      <c r="B71" s="7">
        <v>575.98957487173539</v>
      </c>
    </row>
    <row r="72" spans="1:13" hidden="1" x14ac:dyDescent="0.25">
      <c r="A72" s="5">
        <v>40</v>
      </c>
      <c r="B72" s="7">
        <v>672.65797510399204</v>
      </c>
    </row>
    <row r="73" spans="1:13" hidden="1" x14ac:dyDescent="0.25">
      <c r="A73" s="5">
        <v>50</v>
      </c>
      <c r="B73" s="7">
        <v>759.46089079857234</v>
      </c>
    </row>
    <row r="74" spans="1:13" hidden="1" x14ac:dyDescent="0.25">
      <c r="A74" s="5">
        <v>55.1</v>
      </c>
      <c r="B74" s="7">
        <v>801.00684718241325</v>
      </c>
    </row>
    <row r="75" spans="1:13" hidden="1" x14ac:dyDescent="0.25">
      <c r="A75" s="5">
        <v>60.000000000000007</v>
      </c>
      <c r="B75" s="7">
        <v>838.68997329085857</v>
      </c>
    </row>
    <row r="76" spans="1:13" hidden="1" x14ac:dyDescent="0.25">
      <c r="A76" s="5">
        <v>70</v>
      </c>
      <c r="B76" s="7">
        <v>908.89468385556324</v>
      </c>
    </row>
    <row r="77" spans="1:13" hidden="1" x14ac:dyDescent="0.25">
      <c r="A77" s="8">
        <v>71</v>
      </c>
      <c r="B77" s="10">
        <v>915.91515491203381</v>
      </c>
    </row>
    <row r="78" spans="1:13" hidden="1" x14ac:dyDescent="0.25"/>
    <row r="79" spans="1:13" ht="31.5" hidden="1" x14ac:dyDescent="0.5">
      <c r="A79" s="1" t="s">
        <v>46</v>
      </c>
      <c r="B79" s="1"/>
    </row>
    <row r="80" spans="1:13" hidden="1" x14ac:dyDescent="0.25">
      <c r="A80" s="2"/>
      <c r="B80" s="28" t="s">
        <v>16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18"/>
    </row>
    <row r="81" spans="1:13" hidden="1" x14ac:dyDescent="0.25">
      <c r="A81" s="19" t="s">
        <v>17</v>
      </c>
      <c r="B81" s="29">
        <v>6</v>
      </c>
      <c r="C81" s="29">
        <v>7</v>
      </c>
      <c r="D81" s="29">
        <v>8</v>
      </c>
      <c r="E81" s="29">
        <v>9</v>
      </c>
      <c r="F81" s="29">
        <v>10</v>
      </c>
      <c r="G81" s="29">
        <v>11</v>
      </c>
      <c r="H81" s="29">
        <v>12</v>
      </c>
      <c r="I81" s="29">
        <v>13</v>
      </c>
      <c r="J81" s="29">
        <v>13.5</v>
      </c>
      <c r="K81" s="29">
        <v>14</v>
      </c>
      <c r="L81" s="29">
        <v>14.5</v>
      </c>
      <c r="M81" s="20">
        <v>15</v>
      </c>
    </row>
    <row r="82" spans="1:13" hidden="1" x14ac:dyDescent="0.25">
      <c r="A82" s="5">
        <v>20</v>
      </c>
      <c r="B82" s="6">
        <v>3.0180290849043581</v>
      </c>
      <c r="C82" s="6">
        <v>2.549998741522209</v>
      </c>
      <c r="D82" s="6">
        <v>2.194536249243261</v>
      </c>
      <c r="E82" s="6">
        <v>1.9291103336751401</v>
      </c>
      <c r="F82" s="6">
        <v>1.733988341207114</v>
      </c>
      <c r="G82" s="6">
        <v>1.592476055953068</v>
      </c>
      <c r="H82" s="6">
        <v>1.4913920097623079</v>
      </c>
      <c r="I82" s="6">
        <v>1.422129234564772</v>
      </c>
      <c r="J82" s="6">
        <v>1.398605861776941</v>
      </c>
      <c r="K82" s="6">
        <v>1.383512974003215</v>
      </c>
      <c r="L82" s="6">
        <v>1.379393517365858</v>
      </c>
      <c r="M82" s="7">
        <v>1.3917925924507939</v>
      </c>
    </row>
    <row r="83" spans="1:13" hidden="1" x14ac:dyDescent="0.25">
      <c r="A83" s="5">
        <v>30</v>
      </c>
      <c r="B83" s="6">
        <v>3.181833745664203</v>
      </c>
      <c r="C83" s="6">
        <v>2.67944453840569</v>
      </c>
      <c r="D83" s="6">
        <v>2.2948529542235852</v>
      </c>
      <c r="E83" s="6">
        <v>2.0037368326961782</v>
      </c>
      <c r="F83" s="6">
        <v>1.7843588171844911</v>
      </c>
      <c r="G83" s="6">
        <v>1.617675449893909</v>
      </c>
      <c r="H83" s="6">
        <v>1.48745595183568</v>
      </c>
      <c r="I83" s="6">
        <v>1.3803843937445941</v>
      </c>
      <c r="J83" s="6">
        <v>1.3321796498605061</v>
      </c>
      <c r="K83" s="6">
        <v>1.2861137497248309</v>
      </c>
      <c r="L83" s="6">
        <v>1.2413538868015439</v>
      </c>
      <c r="M83" s="7">
        <v>1.197245692579185</v>
      </c>
    </row>
    <row r="84" spans="1:13" hidden="1" x14ac:dyDescent="0.25">
      <c r="A84" s="5">
        <v>40</v>
      </c>
      <c r="B84" s="6">
        <v>3.3818010736814492</v>
      </c>
      <c r="C84" s="6">
        <v>2.8435088777942821</v>
      </c>
      <c r="D84" s="6">
        <v>2.428848465933938</v>
      </c>
      <c r="E84" s="6">
        <v>2.1121476271891</v>
      </c>
      <c r="F84" s="6">
        <v>1.8706971177346721</v>
      </c>
      <c r="G84" s="6">
        <v>1.6849681120210711</v>
      </c>
      <c r="H84" s="6">
        <v>1.5387105881468111</v>
      </c>
      <c r="I84" s="6">
        <v>1.4188857509045121</v>
      </c>
      <c r="J84" s="6">
        <v>1.365638185704769</v>
      </c>
      <c r="K84" s="6">
        <v>1.315451809976635</v>
      </c>
      <c r="L84" s="6">
        <v>1.2674926569794021</v>
      </c>
      <c r="M84" s="7">
        <v>1.2210789066230801</v>
      </c>
    </row>
    <row r="85" spans="1:13" hidden="1" x14ac:dyDescent="0.25">
      <c r="A85" s="5">
        <v>50</v>
      </c>
      <c r="B85" s="6">
        <v>3.6090269306612091</v>
      </c>
      <c r="C85" s="6">
        <v>3.0333380464892321</v>
      </c>
      <c r="D85" s="6">
        <v>2.5882710271109088</v>
      </c>
      <c r="E85" s="6">
        <v>2.2461657539769</v>
      </c>
      <c r="F85" s="6">
        <v>1.9827715949831259</v>
      </c>
      <c r="G85" s="6">
        <v>1.7777269074455919</v>
      </c>
      <c r="H85" s="6">
        <v>1.6146728351380539</v>
      </c>
      <c r="I85" s="6">
        <v>1.4809250822915121</v>
      </c>
      <c r="J85" s="6">
        <v>1.4219328550063379</v>
      </c>
      <c r="K85" s="6">
        <v>1.3668625591818919</v>
      </c>
      <c r="L85" s="6">
        <v>1.3148878449786221</v>
      </c>
      <c r="M85" s="7">
        <v>1.265306350479676</v>
      </c>
    </row>
    <row r="86" spans="1:13" hidden="1" x14ac:dyDescent="0.25">
      <c r="A86" s="5">
        <v>55.1</v>
      </c>
      <c r="B86" s="6">
        <v>3.732437286709072</v>
      </c>
      <c r="C86" s="6">
        <v>3.137263730949551</v>
      </c>
      <c r="D86" s="6">
        <v>2.6765960920104011</v>
      </c>
      <c r="E86" s="6">
        <v>2.3215843274025509</v>
      </c>
      <c r="F86" s="6">
        <v>2.0470344767780819</v>
      </c>
      <c r="G86" s="6">
        <v>1.8320642415509949</v>
      </c>
      <c r="H86" s="6">
        <v>1.6602345267943031</v>
      </c>
      <c r="I86" s="6">
        <v>1.519063189448945</v>
      </c>
      <c r="J86" s="6">
        <v>1.4569474297160521</v>
      </c>
      <c r="K86" s="6">
        <v>1.3991755731258799</v>
      </c>
      <c r="L86" s="6">
        <v>1.344927577524099</v>
      </c>
      <c r="M86" s="7">
        <v>1.2934925122136991</v>
      </c>
    </row>
    <row r="87" spans="1:13" hidden="1" x14ac:dyDescent="0.25">
      <c r="A87" s="5">
        <v>60.000000000000007</v>
      </c>
      <c r="B87" s="6">
        <v>3.859915958564097</v>
      </c>
      <c r="C87" s="6">
        <v>3.2428191895142269</v>
      </c>
      <c r="D87" s="6">
        <v>2.7651827645220441</v>
      </c>
      <c r="E87" s="6">
        <v>2.3969863084804111</v>
      </c>
      <c r="F87" s="6">
        <v>2.111829773500161</v>
      </c>
      <c r="G87" s="6">
        <v>1.8878438060782039</v>
      </c>
      <c r="H87" s="6">
        <v>1.70803814918259</v>
      </c>
      <c r="I87" s="6">
        <v>1.559842976281548</v>
      </c>
      <c r="J87" s="6">
        <v>1.49462851894188</v>
      </c>
      <c r="K87" s="6">
        <v>1.4340743188216301</v>
      </c>
      <c r="L87" s="6">
        <v>1.37738409594707</v>
      </c>
      <c r="M87" s="7">
        <v>1.323858939833223</v>
      </c>
    </row>
    <row r="88" spans="1:13" hidden="1" x14ac:dyDescent="0.25">
      <c r="A88" s="5">
        <v>70</v>
      </c>
      <c r="B88" s="6">
        <v>4.1467959279516071</v>
      </c>
      <c r="C88" s="6">
        <v>3.4753515491694702</v>
      </c>
      <c r="D88" s="6">
        <v>2.957146059669955</v>
      </c>
      <c r="E88" s="6">
        <v>2.5596894467116429</v>
      </c>
      <c r="F88" s="6">
        <v>2.2532211495759351</v>
      </c>
      <c r="G88" s="6">
        <v>2.0123972066528131</v>
      </c>
      <c r="H88" s="6">
        <v>1.8176805642982621</v>
      </c>
      <c r="I88" s="6">
        <v>1.6554768634328769</v>
      </c>
      <c r="J88" s="6">
        <v>1.583645611761092</v>
      </c>
      <c r="K88" s="6">
        <v>1.516853072762623</v>
      </c>
      <c r="L88" s="6">
        <v>1.4544045575363991</v>
      </c>
      <c r="M88" s="7">
        <v>1.395686435527369</v>
      </c>
    </row>
    <row r="89" spans="1:13" hidden="1" x14ac:dyDescent="0.25">
      <c r="A89" s="8">
        <v>71</v>
      </c>
      <c r="B89" s="9">
        <v>4.1754839248903588</v>
      </c>
      <c r="C89" s="9">
        <v>3.4986047851349942</v>
      </c>
      <c r="D89" s="9">
        <v>2.976342389184746</v>
      </c>
      <c r="E89" s="9">
        <v>2.5759597605347659</v>
      </c>
      <c r="F89" s="9">
        <v>2.2673602871835121</v>
      </c>
      <c r="G89" s="9">
        <v>2.024852546710274</v>
      </c>
      <c r="H89" s="9">
        <v>1.828644805809829</v>
      </c>
      <c r="I89" s="9">
        <v>1.6650402521480101</v>
      </c>
      <c r="J89" s="9">
        <v>1.592547321043013</v>
      </c>
      <c r="K89" s="9">
        <v>1.5251309481567219</v>
      </c>
      <c r="L89" s="9">
        <v>1.4621066036953321</v>
      </c>
      <c r="M89" s="10">
        <v>1.402869185096784</v>
      </c>
    </row>
    <row r="90" spans="1:13" hidden="1" x14ac:dyDescent="0.25"/>
    <row r="91" spans="1:13" ht="31.5" hidden="1" x14ac:dyDescent="0.5">
      <c r="A91" s="1" t="s">
        <v>15</v>
      </c>
      <c r="B91" s="1"/>
    </row>
    <row r="92" spans="1:13" hidden="1" x14ac:dyDescent="0.25">
      <c r="A92" s="2"/>
      <c r="B92" s="18" t="s">
        <v>16</v>
      </c>
    </row>
    <row r="93" spans="1:13" hidden="1" x14ac:dyDescent="0.25">
      <c r="A93" s="19" t="s">
        <v>17</v>
      </c>
      <c r="B93" s="20">
        <v>14</v>
      </c>
    </row>
    <row r="94" spans="1:13" hidden="1" x14ac:dyDescent="0.25">
      <c r="A94" s="5">
        <v>20</v>
      </c>
      <c r="B94" s="7">
        <v>3.0558017134129532E-3</v>
      </c>
    </row>
    <row r="95" spans="1:13" hidden="1" x14ac:dyDescent="0.25">
      <c r="A95" s="5">
        <v>30</v>
      </c>
      <c r="B95" s="7">
        <v>2.8952651894237689E-3</v>
      </c>
    </row>
    <row r="96" spans="1:13" hidden="1" x14ac:dyDescent="0.25">
      <c r="A96" s="5">
        <v>40</v>
      </c>
      <c r="B96" s="7">
        <v>3.4643494725070281E-3</v>
      </c>
    </row>
    <row r="97" spans="1:2" hidden="1" x14ac:dyDescent="0.25">
      <c r="A97" s="5">
        <v>50</v>
      </c>
      <c r="B97" s="7">
        <v>4.2309817264067993E-3</v>
      </c>
    </row>
    <row r="98" spans="1:2" hidden="1" x14ac:dyDescent="0.25">
      <c r="A98" s="5">
        <v>55.1</v>
      </c>
      <c r="B98" s="7">
        <v>4.6765005694667187E-3</v>
      </c>
    </row>
    <row r="99" spans="1:2" hidden="1" x14ac:dyDescent="0.25">
      <c r="A99" s="5">
        <v>60.000000000000007</v>
      </c>
      <c r="B99" s="7">
        <v>5.1524496624970762E-3</v>
      </c>
    </row>
    <row r="100" spans="1:2" hidden="1" x14ac:dyDescent="0.25">
      <c r="A100" s="5">
        <v>70</v>
      </c>
      <c r="B100" s="7">
        <v>6.2674554223920197E-3</v>
      </c>
    </row>
    <row r="101" spans="1:2" hidden="1" x14ac:dyDescent="0.25">
      <c r="A101" s="8">
        <v>71</v>
      </c>
      <c r="B101" s="10">
        <v>6.3789559983815133E-3</v>
      </c>
    </row>
    <row r="102" spans="1:2" hidden="1" x14ac:dyDescent="0.25"/>
    <row r="103" spans="1:2" ht="31.5" hidden="1" x14ac:dyDescent="0.5">
      <c r="A103" s="1" t="s">
        <v>18</v>
      </c>
      <c r="B103" s="1"/>
    </row>
    <row r="104" spans="1:2" hidden="1" x14ac:dyDescent="0.25">
      <c r="A104" s="2"/>
      <c r="B104" s="18" t="s">
        <v>16</v>
      </c>
    </row>
    <row r="105" spans="1:2" hidden="1" x14ac:dyDescent="0.25">
      <c r="A105" s="19" t="s">
        <v>17</v>
      </c>
      <c r="B105" s="20">
        <v>14</v>
      </c>
    </row>
    <row r="106" spans="1:2" hidden="1" x14ac:dyDescent="0.25">
      <c r="A106" s="5">
        <v>20</v>
      </c>
      <c r="B106" s="21">
        <v>4.0859582526943657E-5</v>
      </c>
    </row>
    <row r="107" spans="1:2" hidden="1" x14ac:dyDescent="0.25">
      <c r="A107" s="5">
        <v>30</v>
      </c>
      <c r="B107" s="21">
        <v>4.587294386587526E-5</v>
      </c>
    </row>
    <row r="108" spans="1:2" hidden="1" x14ac:dyDescent="0.25">
      <c r="A108" s="5">
        <v>40</v>
      </c>
      <c r="B108" s="21">
        <v>4.774392577053477E-5</v>
      </c>
    </row>
    <row r="109" spans="1:2" hidden="1" x14ac:dyDescent="0.25">
      <c r="A109" s="5">
        <v>50</v>
      </c>
      <c r="B109" s="21">
        <v>4.8732612581319668E-5</v>
      </c>
    </row>
    <row r="110" spans="1:2" hidden="1" x14ac:dyDescent="0.25">
      <c r="A110" s="5">
        <v>55.1</v>
      </c>
      <c r="B110" s="21">
        <v>4.8993270661765288E-5</v>
      </c>
    </row>
    <row r="111" spans="1:2" hidden="1" x14ac:dyDescent="0.25">
      <c r="A111" s="5">
        <v>60.000000000000007</v>
      </c>
      <c r="B111" s="21">
        <v>4.8929104285564408E-5</v>
      </c>
    </row>
    <row r="112" spans="1:2" hidden="1" x14ac:dyDescent="0.25">
      <c r="A112" s="5">
        <v>70</v>
      </c>
      <c r="B112" s="21">
        <v>4.7854500117708198E-5</v>
      </c>
    </row>
    <row r="113" spans="1:13" hidden="1" x14ac:dyDescent="0.25">
      <c r="A113" s="8">
        <v>71</v>
      </c>
      <c r="B113" s="22">
        <v>4.7747039700922748E-5</v>
      </c>
    </row>
    <row r="114" spans="1:13" hidden="1" x14ac:dyDescent="0.25"/>
    <row r="115" spans="1:13" ht="28.9" customHeight="1" x14ac:dyDescent="0.5">
      <c r="A115" s="1" t="s">
        <v>19</v>
      </c>
      <c r="B115" s="1"/>
    </row>
    <row r="116" spans="1:13" x14ac:dyDescent="0.25">
      <c r="A116" s="23"/>
      <c r="B116" s="24" t="s">
        <v>20</v>
      </c>
      <c r="C116" s="24"/>
      <c r="D116" s="24" t="s">
        <v>21</v>
      </c>
      <c r="E116" s="25"/>
    </row>
    <row r="117" spans="1:13" x14ac:dyDescent="0.25">
      <c r="A117" s="5" t="s">
        <v>22</v>
      </c>
      <c r="B117" s="26">
        <f ca="1">1000 * (FORECAST( B29, OFFSET(B94:B101,MATCH(B29,A94:A101,1)-1,0,2), OFFSET(A94:A101,MATCH(B29,A94:A101,1)-1,0,2) ))*B28</f>
        <v>3.3203154043213705</v>
      </c>
      <c r="C117" s="26" t="s">
        <v>23</v>
      </c>
      <c r="D117" s="26">
        <f ca="1">1000 * FORECAST( B29, OFFSET(B94:B101,MATCH(B29,A94:A101,1)-1,0,2), OFFSET(A94:A101,MATCH(B29,A94:A101,1)-1,0,2) )*B28 / 453592</f>
        <v>7.3200484230792664E-6</v>
      </c>
      <c r="E117" s="21" t="s">
        <v>24</v>
      </c>
    </row>
    <row r="118" spans="1:13" x14ac:dyDescent="0.25">
      <c r="A118" s="5" t="s">
        <v>25</v>
      </c>
      <c r="B118" s="26">
        <f ca="1">(FORECAST( B29, OFFSET(B70:B77,MATCH(B29,A70:A77,1)-1,0,2), OFFSET(A70:A77,MATCH(B29,A70:A77,1)-1,0,2) ))*B28 / 60</f>
        <v>9.4785810249918896</v>
      </c>
      <c r="C118" s="26" t="s">
        <v>26</v>
      </c>
      <c r="D118" s="26">
        <f ca="1">(FORECAST( B29, OFFSET(B70:B77,MATCH(B29,A70:A77,1)-1,0,2), OFFSET(A70:A77,MATCH(B29,A70:A77,1)-1,0,2) ))*B28 * 0.00220462 / 60</f>
        <v>2.0896669299317619E-2</v>
      </c>
      <c r="E118" s="21" t="s">
        <v>27</v>
      </c>
    </row>
    <row r="119" spans="1:13" x14ac:dyDescent="0.25">
      <c r="A119" s="5" t="s">
        <v>28</v>
      </c>
      <c r="B119" s="26">
        <f ca="1">(FORECAST( B29, OFFSET(B46:B53,MATCH(B29,A46:A53,1)-1,0,2), OFFSET(A46:A53,MATCH(B29,A46:A53,1)-1,0,2) ))*B28 / 60</f>
        <v>13.850512997463165</v>
      </c>
      <c r="C119" s="26" t="s">
        <v>26</v>
      </c>
      <c r="D119" s="26">
        <f ca="1">(FORECAST( B29, OFFSET(B46:B53,MATCH(B29,A46:A53,1)-1,0,2), OFFSET(A46:A53,MATCH(B29,A46:A53,1)-1,0,2) ))*B28 * 0.00220462 / 60</f>
        <v>3.0535117964467239E-2</v>
      </c>
      <c r="E119" s="21" t="s">
        <v>27</v>
      </c>
    </row>
    <row r="120" spans="1:13" x14ac:dyDescent="0.25">
      <c r="A120" s="8" t="s">
        <v>29</v>
      </c>
      <c r="B120" s="27">
        <f ca="1">FORECAST( B29, OFFSET(B106:B113,MATCH(B29,A106:A113,1)-1,0,2), OFFSET(A106:A113,MATCH(B29,A106:A113,1)-1,0,2) )</f>
        <v>4.8993270661765288E-5</v>
      </c>
      <c r="C120" s="27" t="s">
        <v>30</v>
      </c>
      <c r="D120" s="27">
        <f ca="1">FORECAST( B29, OFFSET(B106:B113,MATCH(B29,A106:A113,1)-1,0,2), OFFSET(A106:A113,MATCH(B29,A106:A113,1)-1,0,2) )</f>
        <v>4.8993270661765288E-5</v>
      </c>
      <c r="E120" s="22" t="s">
        <v>30</v>
      </c>
    </row>
    <row r="123" spans="1:13" ht="31.5" hidden="1" x14ac:dyDescent="0.5">
      <c r="A123" s="1" t="s">
        <v>31</v>
      </c>
      <c r="B123" s="1"/>
    </row>
    <row r="124" spans="1:13" hidden="1" x14ac:dyDescent="0.25">
      <c r="A124" s="2"/>
      <c r="B124" s="28" t="s">
        <v>16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8"/>
    </row>
    <row r="125" spans="1:13" hidden="1" x14ac:dyDescent="0.25">
      <c r="A125" s="19" t="s">
        <v>17</v>
      </c>
      <c r="B125" s="29">
        <v>6</v>
      </c>
      <c r="C125" s="29">
        <v>7</v>
      </c>
      <c r="D125" s="29">
        <v>8</v>
      </c>
      <c r="E125" s="29">
        <v>9</v>
      </c>
      <c r="F125" s="29">
        <v>10</v>
      </c>
      <c r="G125" s="29">
        <v>11</v>
      </c>
      <c r="H125" s="29">
        <v>12</v>
      </c>
      <c r="I125" s="29">
        <v>13</v>
      </c>
      <c r="J125" s="29">
        <v>13.5</v>
      </c>
      <c r="K125" s="29">
        <v>14</v>
      </c>
      <c r="L125" s="29">
        <v>14.5</v>
      </c>
      <c r="M125" s="20">
        <v>15</v>
      </c>
    </row>
    <row r="126" spans="1:13" hidden="1" x14ac:dyDescent="0.25">
      <c r="A126" s="5">
        <v>20</v>
      </c>
      <c r="B126" s="26">
        <v>2.9626253293404941</v>
      </c>
      <c r="C126" s="26">
        <v>2.4633505762988088</v>
      </c>
      <c r="D126" s="26">
        <v>2.0786087415092829</v>
      </c>
      <c r="E126" s="26">
        <v>1.785467595591161</v>
      </c>
      <c r="F126" s="26">
        <v>1.563559555855109</v>
      </c>
      <c r="G126" s="26">
        <v>1.3950816863032269</v>
      </c>
      <c r="H126" s="26">
        <v>1.2647956976290291</v>
      </c>
      <c r="I126" s="26">
        <v>1.1600279472174679</v>
      </c>
      <c r="J126" s="26">
        <v>1.1139541686226619</v>
      </c>
      <c r="K126" s="26">
        <v>1.0706694391449101</v>
      </c>
      <c r="L126" s="26">
        <v>1.029310860339312</v>
      </c>
      <c r="M126" s="21">
        <v>0.98917582417915362</v>
      </c>
    </row>
    <row r="127" spans="1:13" hidden="1" x14ac:dyDescent="0.25">
      <c r="A127" s="5">
        <v>30</v>
      </c>
      <c r="B127" s="26">
        <v>3.1165806504881739</v>
      </c>
      <c r="C127" s="26">
        <v>2.5759450756944831</v>
      </c>
      <c r="D127" s="26">
        <v>2.158610475058365</v>
      </c>
      <c r="E127" s="26">
        <v>1.8407275106606551</v>
      </c>
      <c r="F127" s="26">
        <v>1.601011491273602</v>
      </c>
      <c r="G127" s="26">
        <v>1.420742372360897</v>
      </c>
      <c r="H127" s="26">
        <v>1.2837647560776411</v>
      </c>
      <c r="I127" s="26">
        <v>1.17648789127037</v>
      </c>
      <c r="J127" s="26">
        <v>1.1304414015144639</v>
      </c>
      <c r="K127" s="26">
        <v>1.087885673477045</v>
      </c>
      <c r="L127" s="26">
        <v>1.047843170145909</v>
      </c>
      <c r="M127" s="21">
        <v>1.0094966449270419</v>
      </c>
    </row>
    <row r="128" spans="1:13" hidden="1" x14ac:dyDescent="0.25">
      <c r="A128" s="5">
        <v>40</v>
      </c>
      <c r="B128" s="26">
        <v>3.3136984039612352</v>
      </c>
      <c r="C128" s="26">
        <v>2.7258144650839542</v>
      </c>
      <c r="D128" s="26">
        <v>2.2704311822848071</v>
      </c>
      <c r="E128" s="26">
        <v>1.9227821091062129</v>
      </c>
      <c r="F128" s="26">
        <v>1.6606654457820109</v>
      </c>
      <c r="G128" s="26">
        <v>1.4644440392374809</v>
      </c>
      <c r="H128" s="26">
        <v>1.317045383089309</v>
      </c>
      <c r="I128" s="26">
        <v>1.2039616176456189</v>
      </c>
      <c r="J128" s="26">
        <v>1.1564553833639371</v>
      </c>
      <c r="K128" s="26">
        <v>1.113249529905957</v>
      </c>
      <c r="L128" s="26">
        <v>1.0732518816921841</v>
      </c>
      <c r="M128" s="21">
        <v>1.035530553561294</v>
      </c>
    </row>
    <row r="129" spans="1:13" hidden="1" x14ac:dyDescent="0.25">
      <c r="A129" s="5">
        <v>50</v>
      </c>
      <c r="B129" s="26">
        <v>3.5393985881119758</v>
      </c>
      <c r="C129" s="26">
        <v>2.9002067290820719</v>
      </c>
      <c r="D129" s="26">
        <v>2.4030260861132802</v>
      </c>
      <c r="E129" s="26">
        <v>2.0221731042096058</v>
      </c>
      <c r="F129" s="26">
        <v>1.734528875066478</v>
      </c>
      <c r="G129" s="26">
        <v>1.519539137070762</v>
      </c>
      <c r="H129" s="26">
        <v>1.359214275300731</v>
      </c>
      <c r="I129" s="26">
        <v>1.2381293215260989</v>
      </c>
      <c r="J129" s="26">
        <v>1.1881827781447829</v>
      </c>
      <c r="K129" s="26">
        <v>1.1434239542079969</v>
      </c>
      <c r="L129" s="26">
        <v>1.1026460355689369</v>
      </c>
      <c r="M129" s="21">
        <v>1.064802498498983</v>
      </c>
    </row>
    <row r="130" spans="1:13" hidden="1" x14ac:dyDescent="0.25">
      <c r="A130" s="5">
        <v>55.1</v>
      </c>
      <c r="B130" s="26">
        <v>3.6623963360417089</v>
      </c>
      <c r="C130" s="26">
        <v>2.99591672995555</v>
      </c>
      <c r="D130" s="26">
        <v>2.4763845485667</v>
      </c>
      <c r="E130" s="26">
        <v>2.077648511524572</v>
      </c>
      <c r="F130" s="26">
        <v>1.776121985170005</v>
      </c>
      <c r="G130" s="26">
        <v>1.5507829825352719</v>
      </c>
      <c r="H130" s="26">
        <v>1.3831741633440591</v>
      </c>
      <c r="I130" s="26">
        <v>1.2574028340114889</v>
      </c>
      <c r="J130" s="26">
        <v>1.2059410318766091</v>
      </c>
      <c r="K130" s="26">
        <v>1.160140947644102</v>
      </c>
      <c r="L130" s="26">
        <v>1.1187373014978339</v>
      </c>
      <c r="M130" s="21">
        <v>1.080625104039864</v>
      </c>
    </row>
    <row r="131" spans="1:13" hidden="1" x14ac:dyDescent="0.25">
      <c r="A131" s="5">
        <v>60.000000000000007</v>
      </c>
      <c r="B131" s="26">
        <v>3.7885770676681578</v>
      </c>
      <c r="C131" s="26">
        <v>3.094693759159763</v>
      </c>
      <c r="D131" s="26">
        <v>2.5525955722304539</v>
      </c>
      <c r="E131" s="26">
        <v>2.1356818433458238</v>
      </c>
      <c r="F131" s="26">
        <v>1.8199165556628889</v>
      </c>
      <c r="G131" s="26">
        <v>1.5838283390301009</v>
      </c>
      <c r="H131" s="26">
        <v>1.4085104699873201</v>
      </c>
      <c r="I131" s="26">
        <v>1.277620871765851</v>
      </c>
      <c r="J131" s="26">
        <v>1.224431045802578</v>
      </c>
      <c r="K131" s="26">
        <v>1.177382114288412</v>
      </c>
      <c r="L131" s="26">
        <v>1.135152624509238</v>
      </c>
      <c r="M131" s="21">
        <v>1.096581414169143</v>
      </c>
    </row>
    <row r="132" spans="1:13" hidden="1" x14ac:dyDescent="0.25">
      <c r="A132" s="5">
        <v>70</v>
      </c>
      <c r="B132" s="26">
        <v>4.0701040861016926</v>
      </c>
      <c r="C132" s="26">
        <v>3.3167372506153501</v>
      </c>
      <c r="D132" s="26">
        <v>2.725313535713787</v>
      </c>
      <c r="E132" s="26">
        <v>2.2683151693241879</v>
      </c>
      <c r="F132" s="26">
        <v>1.9207890260651559</v>
      </c>
      <c r="G132" s="26">
        <v>1.660346627246728</v>
      </c>
      <c r="H132" s="26">
        <v>1.467164140870354</v>
      </c>
      <c r="I132" s="26">
        <v>1.323982381628924</v>
      </c>
      <c r="J132" s="26">
        <v>1.266449549855031</v>
      </c>
      <c r="K132" s="26">
        <v>1.2161068109067461</v>
      </c>
      <c r="L132" s="26">
        <v>1.1715180735026569</v>
      </c>
      <c r="M132" s="21">
        <v>1.1314075367795511</v>
      </c>
    </row>
    <row r="133" spans="1:13" hidden="1" x14ac:dyDescent="0.25">
      <c r="A133" s="8">
        <v>71</v>
      </c>
      <c r="B133" s="27">
        <v>4.0982567879450471</v>
      </c>
      <c r="C133" s="27">
        <v>3.3389415997609082</v>
      </c>
      <c r="D133" s="27">
        <v>2.7425853320621201</v>
      </c>
      <c r="E133" s="27">
        <v>2.281578501922024</v>
      </c>
      <c r="F133" s="27">
        <v>1.930876273105383</v>
      </c>
      <c r="G133" s="27">
        <v>1.6679984560683909</v>
      </c>
      <c r="H133" s="27">
        <v>1.4730295079586579</v>
      </c>
      <c r="I133" s="27">
        <v>1.3286185326152311</v>
      </c>
      <c r="J133" s="27">
        <v>1.270651400260276</v>
      </c>
      <c r="K133" s="27">
        <v>1.2199792805685801</v>
      </c>
      <c r="L133" s="27">
        <v>1.175154618401999</v>
      </c>
      <c r="M133" s="22">
        <v>1.134890149040592</v>
      </c>
    </row>
    <row r="134" spans="1:13" hidden="1" x14ac:dyDescent="0.25"/>
    <row r="135" spans="1:13" ht="28.9" customHeight="1" x14ac:dyDescent="0.5">
      <c r="A135" s="1" t="s">
        <v>48</v>
      </c>
      <c r="B135" s="1"/>
    </row>
    <row r="136" spans="1:13" x14ac:dyDescent="0.25">
      <c r="A136" s="23" t="s">
        <v>16</v>
      </c>
      <c r="B136" s="25" t="s">
        <v>33</v>
      </c>
    </row>
    <row r="137" spans="1:13" x14ac:dyDescent="0.25">
      <c r="A137" s="5">
        <v>6</v>
      </c>
      <c r="B137" s="21">
        <f ca="1">(FORECAST( B29, OFFSET(B126:B133,MATCH(B29,A126:A133,1)-1,0,2), OFFSET(A126:A133,MATCH(B29,A126:A133,1)-1,0,2) )) / 1000</f>
        <v>3.6623963360417088E-3</v>
      </c>
    </row>
    <row r="138" spans="1:13" x14ac:dyDescent="0.25">
      <c r="A138" s="5">
        <v>7</v>
      </c>
      <c r="B138" s="21">
        <f ca="1">(FORECAST( B29, OFFSET(C126:C133,MATCH(B29,A126:A133,1)-1,0,2), OFFSET(A126:A133,MATCH(B29,A126:A133,1)-1,0,2) )) / 1000</f>
        <v>2.9959167299555504E-3</v>
      </c>
    </row>
    <row r="139" spans="1:13" x14ac:dyDescent="0.25">
      <c r="A139" s="5">
        <v>8</v>
      </c>
      <c r="B139" s="21">
        <f ca="1">(FORECAST( B29, OFFSET(D126:D133,MATCH(B29,A126:A133,1)-1,0,2), OFFSET(A126:A133,MATCH(B29,A126:A133,1)-1,0,2) )) / 1000</f>
        <v>2.4763845485667002E-3</v>
      </c>
    </row>
    <row r="140" spans="1:13" x14ac:dyDescent="0.25">
      <c r="A140" s="5">
        <v>9</v>
      </c>
      <c r="B140" s="21">
        <f ca="1">(FORECAST( B29, OFFSET(E126:E133,MATCH(B29,A126:A133,1)-1,0,2), OFFSET(A126:A133,MATCH(B29,A126:A133,1)-1,0,2) )) / 1000</f>
        <v>2.0776485115245719E-3</v>
      </c>
    </row>
    <row r="141" spans="1:13" x14ac:dyDescent="0.25">
      <c r="A141" s="5">
        <v>10</v>
      </c>
      <c r="B141" s="21">
        <f ca="1">(FORECAST( B29, OFFSET(F126:F133,MATCH(B29,A126:A133,1)-1,0,2), OFFSET(A126:A133,MATCH(B29,A126:A133,1)-1,0,2) )) / 1000</f>
        <v>1.7761219851700051E-3</v>
      </c>
    </row>
    <row r="142" spans="1:13" x14ac:dyDescent="0.25">
      <c r="A142" s="5">
        <v>11</v>
      </c>
      <c r="B142" s="21">
        <f ca="1">(FORECAST( B29, OFFSET(G126:G133,MATCH(B29,A126:A133,1)-1,0,2), OFFSET(A126:A133,MATCH(B29,A126:A133,1)-1,0,2) )) / 1000</f>
        <v>1.5507829825352722E-3</v>
      </c>
    </row>
    <row r="143" spans="1:13" x14ac:dyDescent="0.25">
      <c r="A143" s="5">
        <v>12</v>
      </c>
      <c r="B143" s="21">
        <f ca="1">(FORECAST( B29, OFFSET(H126:H133,MATCH(B29,A126:A133,1)-1,0,2), OFFSET(A126:A133,MATCH(B29,A126:A133,1)-1,0,2) )) / 1000</f>
        <v>1.3831741633440592E-3</v>
      </c>
    </row>
    <row r="144" spans="1:13" x14ac:dyDescent="0.25">
      <c r="A144" s="5">
        <v>13</v>
      </c>
      <c r="B144" s="21">
        <f ca="1">(FORECAST( B29, OFFSET(I126:I133,MATCH(B29,A126:A133,1)-1,0,2), OFFSET(A126:A133,MATCH(B29,A126:A133,1)-1,0,2) )) / 1000</f>
        <v>1.2574028340114889E-3</v>
      </c>
    </row>
    <row r="145" spans="1:2" x14ac:dyDescent="0.25">
      <c r="A145" s="5">
        <v>13.5</v>
      </c>
      <c r="B145" s="21">
        <f ca="1">(FORECAST( B29, OFFSET(J126:J133,MATCH(B29,A126:A133,1)-1,0,2), OFFSET(A126:A133,MATCH(B29,A126:A133,1)-1,0,2) )) / 1000</f>
        <v>1.2059410318766091E-3</v>
      </c>
    </row>
    <row r="146" spans="1:2" x14ac:dyDescent="0.25">
      <c r="A146" s="5">
        <v>14</v>
      </c>
      <c r="B146" s="21">
        <f ca="1">(FORECAST( B29, OFFSET(K126:K133,MATCH(B29,A126:A133,1)-1,0,2), OFFSET(A126:A133,MATCH(B29,A126:A133,1)-1,0,2) )) / 1000</f>
        <v>1.1601409476441023E-3</v>
      </c>
    </row>
    <row r="147" spans="1:2" x14ac:dyDescent="0.25">
      <c r="A147" s="5">
        <v>14.5</v>
      </c>
      <c r="B147" s="21">
        <f ca="1">(FORECAST( B29, OFFSET(L126:L133,MATCH(B29,A126:A133,1)-1,0,2), OFFSET(A126:A133,MATCH(B29,A126:A133,1)-1,0,2) )) / 1000</f>
        <v>1.1187373014978339E-3</v>
      </c>
    </row>
    <row r="148" spans="1:2" x14ac:dyDescent="0.25">
      <c r="A148" s="8">
        <v>15</v>
      </c>
      <c r="B148" s="22">
        <f ca="1">(FORECAST( B29, OFFSET(M126:M133,MATCH(B29,A126:A133,1)-1,0,2), OFFSET(A126:A133,MATCH(B29,A126:A133,1)-1,0,2) )) / 1000</f>
        <v>1.0806251040398642E-3</v>
      </c>
    </row>
    <row r="150" spans="1:2" x14ac:dyDescent="0.25">
      <c r="A150" t="s">
        <v>47</v>
      </c>
    </row>
    <row r="152" spans="1:2" ht="28.9" customHeight="1" x14ac:dyDescent="0.5">
      <c r="A152" s="1" t="s">
        <v>49</v>
      </c>
      <c r="B152" s="1"/>
    </row>
    <row r="153" spans="1:2" x14ac:dyDescent="0.25">
      <c r="A153" s="23" t="s">
        <v>17</v>
      </c>
      <c r="B153" s="25" t="s">
        <v>35</v>
      </c>
    </row>
    <row r="154" spans="1:2" x14ac:dyDescent="0.25">
      <c r="A154" s="5">
        <v>20</v>
      </c>
      <c r="B154" s="7">
        <v>1</v>
      </c>
    </row>
    <row r="155" spans="1:2" x14ac:dyDescent="0.25">
      <c r="A155" s="5">
        <v>30</v>
      </c>
      <c r="B155" s="7">
        <v>1</v>
      </c>
    </row>
    <row r="156" spans="1:2" x14ac:dyDescent="0.25">
      <c r="A156" s="5">
        <v>40</v>
      </c>
      <c r="B156" s="7">
        <v>1</v>
      </c>
    </row>
    <row r="157" spans="1:2" x14ac:dyDescent="0.25">
      <c r="A157" s="5">
        <v>50</v>
      </c>
      <c r="B157" s="7">
        <v>1</v>
      </c>
    </row>
    <row r="158" spans="1:2" x14ac:dyDescent="0.25">
      <c r="A158" s="5">
        <v>55.1</v>
      </c>
      <c r="B158" s="7">
        <v>1</v>
      </c>
    </row>
    <row r="159" spans="1:2" x14ac:dyDescent="0.25">
      <c r="A159" s="5">
        <v>60</v>
      </c>
      <c r="B159" s="7">
        <v>1</v>
      </c>
    </row>
    <row r="160" spans="1:2" x14ac:dyDescent="0.25">
      <c r="A160" s="5">
        <v>70</v>
      </c>
      <c r="B160" s="7">
        <v>1</v>
      </c>
    </row>
    <row r="161" spans="1:2" x14ac:dyDescent="0.25">
      <c r="A161" s="8">
        <v>71</v>
      </c>
      <c r="B161" s="10">
        <v>1</v>
      </c>
    </row>
    <row r="163" spans="1:2" ht="28.9" customHeight="1" x14ac:dyDescent="0.5">
      <c r="A163" s="1" t="s">
        <v>50</v>
      </c>
      <c r="B163" s="1"/>
    </row>
    <row r="164" spans="1:2" x14ac:dyDescent="0.25">
      <c r="A164" s="23" t="s">
        <v>17</v>
      </c>
      <c r="B164" s="25" t="s">
        <v>35</v>
      </c>
    </row>
    <row r="165" spans="1:2" x14ac:dyDescent="0.25">
      <c r="A165" s="5">
        <v>20</v>
      </c>
      <c r="B165" s="7">
        <v>1</v>
      </c>
    </row>
    <row r="166" spans="1:2" x14ac:dyDescent="0.25">
      <c r="A166" s="5">
        <v>30</v>
      </c>
      <c r="B166" s="7">
        <v>1</v>
      </c>
    </row>
    <row r="167" spans="1:2" x14ac:dyDescent="0.25">
      <c r="A167" s="5">
        <v>40</v>
      </c>
      <c r="B167" s="7">
        <v>1</v>
      </c>
    </row>
    <row r="168" spans="1:2" x14ac:dyDescent="0.25">
      <c r="A168" s="5">
        <v>50</v>
      </c>
      <c r="B168" s="7">
        <v>1</v>
      </c>
    </row>
    <row r="169" spans="1:2" x14ac:dyDescent="0.25">
      <c r="A169" s="5">
        <v>55.1</v>
      </c>
      <c r="B169" s="7">
        <v>1</v>
      </c>
    </row>
    <row r="170" spans="1:2" x14ac:dyDescent="0.25">
      <c r="A170" s="5">
        <v>60</v>
      </c>
      <c r="B170" s="7">
        <v>1</v>
      </c>
    </row>
    <row r="171" spans="1:2" x14ac:dyDescent="0.25">
      <c r="A171" s="5">
        <v>70</v>
      </c>
      <c r="B171" s="7">
        <v>1</v>
      </c>
    </row>
    <row r="172" spans="1:2" x14ac:dyDescent="0.25">
      <c r="A172" s="8">
        <v>71</v>
      </c>
      <c r="B172" s="10">
        <v>1</v>
      </c>
    </row>
    <row r="174" spans="1:2" ht="28.9" customHeight="1" x14ac:dyDescent="0.5">
      <c r="A174" s="1" t="s">
        <v>51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20</v>
      </c>
      <c r="B176" s="7">
        <v>1</v>
      </c>
    </row>
    <row r="177" spans="1:2" x14ac:dyDescent="0.25">
      <c r="A177" s="5">
        <v>30</v>
      </c>
      <c r="B177" s="7">
        <v>1</v>
      </c>
    </row>
    <row r="178" spans="1:2" x14ac:dyDescent="0.25">
      <c r="A178" s="5">
        <v>40</v>
      </c>
      <c r="B178" s="7">
        <v>1</v>
      </c>
    </row>
    <row r="179" spans="1:2" x14ac:dyDescent="0.25">
      <c r="A179" s="5">
        <v>50</v>
      </c>
      <c r="B179" s="7">
        <v>1</v>
      </c>
    </row>
    <row r="180" spans="1:2" x14ac:dyDescent="0.25">
      <c r="A180" s="5">
        <v>55.1</v>
      </c>
      <c r="B180" s="7">
        <v>1</v>
      </c>
    </row>
    <row r="181" spans="1:2" x14ac:dyDescent="0.25">
      <c r="A181" s="5">
        <v>60</v>
      </c>
      <c r="B181" s="7">
        <v>1</v>
      </c>
    </row>
    <row r="182" spans="1:2" x14ac:dyDescent="0.25">
      <c r="A182" s="5">
        <v>70</v>
      </c>
      <c r="B182" s="7">
        <v>1</v>
      </c>
    </row>
    <row r="183" spans="1:2" x14ac:dyDescent="0.25">
      <c r="A183" s="8">
        <v>71</v>
      </c>
      <c r="B183" s="10">
        <v>1</v>
      </c>
    </row>
    <row r="185" spans="1:2" ht="28.9" customHeight="1" x14ac:dyDescent="0.5">
      <c r="A185" s="1" t="s">
        <v>52</v>
      </c>
      <c r="B185" s="1"/>
    </row>
    <row r="186" spans="1:2" x14ac:dyDescent="0.25">
      <c r="A186" s="23" t="s">
        <v>17</v>
      </c>
      <c r="B186" s="25" t="s">
        <v>35</v>
      </c>
    </row>
    <row r="187" spans="1:2" x14ac:dyDescent="0.25">
      <c r="A187" s="5">
        <v>20</v>
      </c>
      <c r="B187" s="7">
        <v>1</v>
      </c>
    </row>
    <row r="188" spans="1:2" x14ac:dyDescent="0.25">
      <c r="A188" s="5">
        <v>28.333333333333339</v>
      </c>
      <c r="B188" s="7">
        <v>1</v>
      </c>
    </row>
    <row r="189" spans="1:2" x14ac:dyDescent="0.25">
      <c r="A189" s="5">
        <v>36.666666666666671</v>
      </c>
      <c r="B189" s="7">
        <v>1</v>
      </c>
    </row>
    <row r="190" spans="1:2" x14ac:dyDescent="0.25">
      <c r="A190" s="5">
        <v>45</v>
      </c>
      <c r="B190" s="7">
        <v>1</v>
      </c>
    </row>
    <row r="191" spans="1:2" x14ac:dyDescent="0.25">
      <c r="A191" s="5">
        <v>53.333333333333343</v>
      </c>
      <c r="B191" s="7">
        <v>1</v>
      </c>
    </row>
    <row r="192" spans="1:2" x14ac:dyDescent="0.25">
      <c r="A192" s="5">
        <v>55.1</v>
      </c>
      <c r="B192" s="7">
        <v>1</v>
      </c>
    </row>
    <row r="193" spans="1:2" x14ac:dyDescent="0.25">
      <c r="A193" s="5">
        <v>61.666666666666671</v>
      </c>
      <c r="B193" s="7">
        <v>1</v>
      </c>
    </row>
    <row r="194" spans="1:2" x14ac:dyDescent="0.25">
      <c r="A194" s="8">
        <v>70</v>
      </c>
      <c r="B194" s="10">
        <v>1</v>
      </c>
    </row>
    <row r="196" spans="1:2" ht="28.9" customHeight="1" x14ac:dyDescent="0.5">
      <c r="A196" s="1" t="s">
        <v>39</v>
      </c>
      <c r="B196" s="1"/>
    </row>
    <row r="197" spans="1:2" x14ac:dyDescent="0.25">
      <c r="A197" s="23" t="s">
        <v>17</v>
      </c>
      <c r="B197" s="25" t="s">
        <v>35</v>
      </c>
    </row>
    <row r="198" spans="1:2" x14ac:dyDescent="0.25">
      <c r="A198" s="5">
        <v>20</v>
      </c>
      <c r="B198" s="7">
        <v>1</v>
      </c>
    </row>
    <row r="199" spans="1:2" x14ac:dyDescent="0.25">
      <c r="A199" s="5">
        <v>30</v>
      </c>
      <c r="B199" s="7">
        <v>1</v>
      </c>
    </row>
    <row r="200" spans="1:2" x14ac:dyDescent="0.25">
      <c r="A200" s="5">
        <v>40</v>
      </c>
      <c r="B200" s="7">
        <v>1</v>
      </c>
    </row>
    <row r="201" spans="1:2" x14ac:dyDescent="0.25">
      <c r="A201" s="5">
        <v>50</v>
      </c>
      <c r="B201" s="7">
        <v>1</v>
      </c>
    </row>
    <row r="202" spans="1:2" x14ac:dyDescent="0.25">
      <c r="A202" s="5">
        <v>55.1</v>
      </c>
      <c r="B202" s="7">
        <v>1</v>
      </c>
    </row>
    <row r="203" spans="1:2" x14ac:dyDescent="0.25">
      <c r="A203" s="5">
        <v>60</v>
      </c>
      <c r="B203" s="7">
        <v>1</v>
      </c>
    </row>
    <row r="204" spans="1:2" x14ac:dyDescent="0.25">
      <c r="A204" s="5">
        <v>70</v>
      </c>
      <c r="B204" s="7">
        <v>1</v>
      </c>
    </row>
    <row r="205" spans="1:2" x14ac:dyDescent="0.25">
      <c r="A205" s="8">
        <v>71</v>
      </c>
      <c r="B205" s="10">
        <v>1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2025-01-28T21:28:07Z</dcterms:created>
  <dcterms:modified xsi:type="dcterms:W3CDTF">2025-01-29T02:19:12Z</dcterms:modified>
</cp:coreProperties>
</file>