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HP650L\"/>
    </mc:Choice>
  </mc:AlternateContent>
  <xr:revisionPtr revIDLastSave="0" documentId="8_{B383E2FD-A3CD-4291-9151-F5DBFEE18D4E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0" i="4" l="1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L50" i="4"/>
  <c r="K50" i="4"/>
  <c r="J50" i="4"/>
  <c r="I50" i="4"/>
  <c r="H50" i="4"/>
  <c r="G50" i="4"/>
  <c r="F50" i="4"/>
  <c r="E50" i="4"/>
  <c r="D50" i="4"/>
  <c r="C50" i="4"/>
  <c r="B50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<sst xmlns="http://schemas.openxmlformats.org/spreadsheetml/2006/main" count="123" uniqueCount="46">
  <si>
    <t>HP650L GM HP TUNERS</t>
  </si>
  <si>
    <t>Injector Type:</t>
  </si>
  <si>
    <t>HP650L</t>
  </si>
  <si>
    <t>Matched Set:</t>
  </si>
  <si>
    <t>None selected</t>
  </si>
  <si>
    <t>Report Date:</t>
  </si>
  <si>
    <t>14/08/2024</t>
  </si>
  <si>
    <t>Reference Pressure (Gauge):</t>
  </si>
  <si>
    <t>kPa</t>
  </si>
  <si>
    <t>Reference Voltage:</t>
  </si>
  <si>
    <t>V</t>
  </si>
  <si>
    <t>P01, 0411, P59</t>
  </si>
  <si>
    <t>Table data (Offset) [ms]</t>
  </si>
  <si>
    <t>Manifold Vacuum [kPa]</t>
  </si>
  <si>
    <t>Voltage [V]</t>
  </si>
  <si>
    <t>P12</t>
  </si>
  <si>
    <t>E40</t>
  </si>
  <si>
    <t>E37, E38 (before 2009)</t>
  </si>
  <si>
    <t>Differential Pressure [kPa]</t>
  </si>
  <si>
    <t>E38 (2009+), E78, E67</t>
  </si>
  <si>
    <t xml:space="preserve"> 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</si>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</sst>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  <xf numFmtId="167" fontId="2" fillId="4" borderId="15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A441B5-EF3C-4FDF-B282-FB0E547CD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358A95-F7F8-49FD-9DA5-59E9C095E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D27B23-84D7-44F1-B51F-96A092718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E40CBB-0CBB-486F-BC3B-842BFE17F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H225"/>
  <sheetViews>
    <sheetView topLeftCell="A43" workbookViewId="0">
      <selection activeCell="D72" sqref="D7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400</v>
      </c>
      <c r="C24" s="13" t="s">
        <v>8</v>
      </c>
      <c r="D24" s="14"/>
    </row>
    <row r="25" spans="1:4" x14ac:dyDescent="0.25">
      <c r="A25" s="5" t="s">
        <v>9</v>
      </c>
      <c r="B25" s="13">
        <v>14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32" spans="1:4" ht="28.9" customHeight="1" x14ac:dyDescent="0.5">
      <c r="A32" s="1" t="s">
        <v>11</v>
      </c>
      <c r="B32" s="1"/>
    </row>
    <row r="33" spans="1:18" x14ac:dyDescent="0.25">
      <c r="A33" s="17" t="s">
        <v>12</v>
      </c>
      <c r="B33" s="18" t="s">
        <v>13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</row>
    <row r="34" spans="1:18" x14ac:dyDescent="0.25">
      <c r="A34" s="20" t="s">
        <v>14</v>
      </c>
      <c r="B34" s="21">
        <v>0</v>
      </c>
      <c r="C34" s="21">
        <v>5</v>
      </c>
      <c r="D34" s="21">
        <v>10</v>
      </c>
      <c r="E34" s="21">
        <v>15</v>
      </c>
      <c r="F34" s="21">
        <v>20</v>
      </c>
      <c r="G34" s="21">
        <v>25</v>
      </c>
      <c r="H34" s="21">
        <v>30</v>
      </c>
      <c r="I34" s="21">
        <v>35</v>
      </c>
      <c r="J34" s="21">
        <v>40</v>
      </c>
      <c r="K34" s="21">
        <v>45</v>
      </c>
      <c r="L34" s="21">
        <v>50</v>
      </c>
      <c r="M34" s="21">
        <v>55</v>
      </c>
      <c r="N34" s="21">
        <v>60</v>
      </c>
      <c r="O34" s="21">
        <v>65</v>
      </c>
      <c r="P34" s="21">
        <v>70</v>
      </c>
      <c r="Q34" s="21">
        <v>75</v>
      </c>
      <c r="R34" s="22">
        <v>80</v>
      </c>
    </row>
    <row r="35" spans="1:18" x14ac:dyDescent="0.25">
      <c r="A35" s="23">
        <v>4.5</v>
      </c>
      <c r="B35" s="24">
        <v>5.1237714090101178</v>
      </c>
      <c r="C35" s="24">
        <v>5.1520639398066379</v>
      </c>
      <c r="D35" s="24">
        <v>5.180356470603158</v>
      </c>
      <c r="E35" s="24">
        <v>5.2086490013996771</v>
      </c>
      <c r="F35" s="24">
        <v>5.2369415321961972</v>
      </c>
      <c r="G35" s="24">
        <v>5.2652340629927172</v>
      </c>
      <c r="H35" s="24">
        <v>5.2935265937892373</v>
      </c>
      <c r="I35" s="24">
        <v>5.3218191245857573</v>
      </c>
      <c r="J35" s="24">
        <v>5.3501116553822774</v>
      </c>
      <c r="K35" s="24">
        <v>5.3784041861787966</v>
      </c>
      <c r="L35" s="24">
        <v>5.4066967169753166</v>
      </c>
      <c r="M35" s="24">
        <v>5.4349892477718367</v>
      </c>
      <c r="N35" s="24">
        <v>5.4632817785683558</v>
      </c>
      <c r="O35" s="24">
        <v>5.4915743093648759</v>
      </c>
      <c r="P35" s="24">
        <v>5.5198668401613959</v>
      </c>
      <c r="Q35" s="24">
        <v>5.5481593709579151</v>
      </c>
      <c r="R35" s="25">
        <v>5.5764519017544352</v>
      </c>
    </row>
    <row r="36" spans="1:18" x14ac:dyDescent="0.25">
      <c r="A36" s="23">
        <v>5</v>
      </c>
      <c r="B36" s="24">
        <v>4.5991433269466073</v>
      </c>
      <c r="C36" s="24">
        <v>4.6245622067575622</v>
      </c>
      <c r="D36" s="24">
        <v>4.6499810865685172</v>
      </c>
      <c r="E36" s="24">
        <v>4.6753999663794712</v>
      </c>
      <c r="F36" s="24">
        <v>4.7008188461904261</v>
      </c>
      <c r="G36" s="24">
        <v>4.726237726001381</v>
      </c>
      <c r="H36" s="24">
        <v>4.751656605812336</v>
      </c>
      <c r="I36" s="24">
        <v>4.7770754856232909</v>
      </c>
      <c r="J36" s="24">
        <v>4.8024943654342449</v>
      </c>
      <c r="K36" s="24">
        <v>4.8279132452451998</v>
      </c>
      <c r="L36" s="24">
        <v>4.8533321250561547</v>
      </c>
      <c r="M36" s="24">
        <v>4.8787510048671097</v>
      </c>
      <c r="N36" s="24">
        <v>4.9041698846780646</v>
      </c>
      <c r="O36" s="24">
        <v>4.9295887644890186</v>
      </c>
      <c r="P36" s="24">
        <v>4.9550076442999744</v>
      </c>
      <c r="Q36" s="24">
        <v>4.9804265241109276</v>
      </c>
      <c r="R36" s="25">
        <v>5.0058454039218834</v>
      </c>
    </row>
    <row r="37" spans="1:18" x14ac:dyDescent="0.25">
      <c r="A37" s="23">
        <v>5.5</v>
      </c>
      <c r="B37" s="24">
        <v>4.1286319877235984</v>
      </c>
      <c r="C37" s="24">
        <v>4.1513936017162543</v>
      </c>
      <c r="D37" s="24">
        <v>4.1741552157089101</v>
      </c>
      <c r="E37" s="24">
        <v>4.196916829701566</v>
      </c>
      <c r="F37" s="24">
        <v>4.2196784436942218</v>
      </c>
      <c r="G37" s="24">
        <v>4.2424400576868777</v>
      </c>
      <c r="H37" s="24">
        <v>4.2652016716795327</v>
      </c>
      <c r="I37" s="24">
        <v>4.2879632856721894</v>
      </c>
      <c r="J37" s="24">
        <v>4.3107248996648444</v>
      </c>
      <c r="K37" s="24">
        <v>4.3334865136575003</v>
      </c>
      <c r="L37" s="24">
        <v>4.3562481276501561</v>
      </c>
      <c r="M37" s="24">
        <v>4.379009741642812</v>
      </c>
      <c r="N37" s="24">
        <v>4.4017713556354678</v>
      </c>
      <c r="O37" s="24">
        <v>4.4245329696281237</v>
      </c>
      <c r="P37" s="24">
        <v>4.4472945836207796</v>
      </c>
      <c r="Q37" s="24">
        <v>4.4700561976134354</v>
      </c>
      <c r="R37" s="25">
        <v>4.4928178116060904</v>
      </c>
    </row>
    <row r="38" spans="1:18" x14ac:dyDescent="0.25">
      <c r="A38" s="23">
        <v>6</v>
      </c>
      <c r="B38" s="24">
        <v>3.7081312097878172</v>
      </c>
      <c r="C38" s="24">
        <v>3.728443731795839</v>
      </c>
      <c r="D38" s="24">
        <v>3.7487562538038608</v>
      </c>
      <c r="E38" s="24">
        <v>3.769068775811883</v>
      </c>
      <c r="F38" s="24">
        <v>3.7893812978199048</v>
      </c>
      <c r="G38" s="24">
        <v>3.8096938198279271</v>
      </c>
      <c r="H38" s="24">
        <v>3.8300063418359489</v>
      </c>
      <c r="I38" s="24">
        <v>3.8503188638439712</v>
      </c>
      <c r="J38" s="24">
        <v>3.870631385851993</v>
      </c>
      <c r="K38" s="24">
        <v>3.8909439078600152</v>
      </c>
      <c r="L38" s="24">
        <v>3.911256429868037</v>
      </c>
      <c r="M38" s="24">
        <v>3.9315689518760588</v>
      </c>
      <c r="N38" s="24">
        <v>3.9518814738840811</v>
      </c>
      <c r="O38" s="24">
        <v>3.9721939958921029</v>
      </c>
      <c r="P38" s="24">
        <v>3.9925065179001251</v>
      </c>
      <c r="Q38" s="24">
        <v>4.0128190399081456</v>
      </c>
      <c r="R38" s="25">
        <v>4.0331315619161687</v>
      </c>
    </row>
    <row r="39" spans="1:18" x14ac:dyDescent="0.25">
      <c r="A39" s="23">
        <v>6.5</v>
      </c>
      <c r="B39" s="24">
        <v>3.333696834599841</v>
      </c>
      <c r="C39" s="24">
        <v>3.3517602271232931</v>
      </c>
      <c r="D39" s="24">
        <v>3.3698236196467448</v>
      </c>
      <c r="E39" s="24">
        <v>3.3878870121701969</v>
      </c>
      <c r="F39" s="24">
        <v>3.40595040469365</v>
      </c>
      <c r="G39" s="24">
        <v>3.4240137972171021</v>
      </c>
      <c r="H39" s="24">
        <v>3.4420771897405529</v>
      </c>
      <c r="I39" s="24">
        <v>3.460140582264005</v>
      </c>
      <c r="J39" s="24">
        <v>3.478203974787458</v>
      </c>
      <c r="K39" s="24">
        <v>3.4962673673109101</v>
      </c>
      <c r="L39" s="24">
        <v>3.5143307598343618</v>
      </c>
      <c r="M39" s="24">
        <v>3.532394152357814</v>
      </c>
      <c r="N39" s="24">
        <v>3.5504575448812661</v>
      </c>
      <c r="O39" s="24">
        <v>3.5685209374047182</v>
      </c>
      <c r="P39" s="24">
        <v>3.5865843299281699</v>
      </c>
      <c r="Q39" s="24">
        <v>3.604647722451622</v>
      </c>
      <c r="R39" s="25">
        <v>3.6227111149750741</v>
      </c>
    </row>
    <row r="40" spans="1:18" x14ac:dyDescent="0.25">
      <c r="A40" s="23">
        <v>7</v>
      </c>
      <c r="B40" s="24">
        <v>3.0015467266341131</v>
      </c>
      <c r="C40" s="24">
        <v>3.017552740839458</v>
      </c>
      <c r="D40" s="24">
        <v>3.0335587550448029</v>
      </c>
      <c r="E40" s="24">
        <v>3.0495647692501491</v>
      </c>
      <c r="F40" s="24">
        <v>3.0655707834554939</v>
      </c>
      <c r="G40" s="24">
        <v>3.0815767976608388</v>
      </c>
      <c r="H40" s="24">
        <v>3.0975828118661841</v>
      </c>
      <c r="I40" s="24">
        <v>3.113588826071529</v>
      </c>
      <c r="J40" s="24">
        <v>3.1295948402768752</v>
      </c>
      <c r="K40" s="24">
        <v>3.14560085448222</v>
      </c>
      <c r="L40" s="24">
        <v>3.1616068686875649</v>
      </c>
      <c r="M40" s="24">
        <v>3.1776128828929111</v>
      </c>
      <c r="N40" s="24">
        <v>3.193618897098256</v>
      </c>
      <c r="O40" s="24">
        <v>3.2096249113036008</v>
      </c>
      <c r="P40" s="24">
        <v>3.225630925508947</v>
      </c>
      <c r="Q40" s="24">
        <v>3.2416369397142919</v>
      </c>
      <c r="R40" s="25">
        <v>3.2576429539196372</v>
      </c>
    </row>
    <row r="41" spans="1:18" x14ac:dyDescent="0.25">
      <c r="A41" s="23">
        <v>7.5</v>
      </c>
      <c r="B41" s="24">
        <v>2.7080607733789241</v>
      </c>
      <c r="C41" s="24">
        <v>2.722192949099024</v>
      </c>
      <c r="D41" s="24">
        <v>2.7363251248191252</v>
      </c>
      <c r="E41" s="24">
        <v>2.750457300539225</v>
      </c>
      <c r="F41" s="24">
        <v>2.7645894762593248</v>
      </c>
      <c r="G41" s="24">
        <v>2.778721651979426</v>
      </c>
      <c r="H41" s="24">
        <v>2.7928538276995258</v>
      </c>
      <c r="I41" s="24">
        <v>2.806986003419627</v>
      </c>
      <c r="J41" s="24">
        <v>2.8211181791397268</v>
      </c>
      <c r="K41" s="24">
        <v>2.835250354859828</v>
      </c>
      <c r="L41" s="24">
        <v>2.8493825305799279</v>
      </c>
      <c r="M41" s="24">
        <v>2.8635147063000281</v>
      </c>
      <c r="N41" s="24">
        <v>2.8776468820201289</v>
      </c>
      <c r="O41" s="24">
        <v>2.8917790577402291</v>
      </c>
      <c r="P41" s="24">
        <v>2.905911233460329</v>
      </c>
      <c r="Q41" s="24">
        <v>2.9200434091804301</v>
      </c>
      <c r="R41" s="25">
        <v>2.93417558490053</v>
      </c>
    </row>
    <row r="42" spans="1:18" x14ac:dyDescent="0.25">
      <c r="A42" s="23">
        <v>8</v>
      </c>
      <c r="B42" s="24">
        <v>2.4497808853364318</v>
      </c>
      <c r="C42" s="24">
        <v>2.4622145510705482</v>
      </c>
      <c r="D42" s="24">
        <v>2.4746482168046651</v>
      </c>
      <c r="E42" s="24">
        <v>2.487081882538781</v>
      </c>
      <c r="F42" s="24">
        <v>2.499515548272897</v>
      </c>
      <c r="G42" s="24">
        <v>2.5119492140070139</v>
      </c>
      <c r="H42" s="24">
        <v>2.5243828797411312</v>
      </c>
      <c r="I42" s="24">
        <v>2.5368165454752472</v>
      </c>
      <c r="J42" s="24">
        <v>2.549250211209364</v>
      </c>
      <c r="K42" s="24">
        <v>2.56168387694348</v>
      </c>
      <c r="L42" s="24">
        <v>2.574117542677596</v>
      </c>
      <c r="M42" s="24">
        <v>2.5865512084117128</v>
      </c>
      <c r="N42" s="24">
        <v>2.5989848741458288</v>
      </c>
      <c r="O42" s="24">
        <v>2.6114185398799461</v>
      </c>
      <c r="P42" s="24">
        <v>2.623852205614063</v>
      </c>
      <c r="Q42" s="24">
        <v>2.6362858713481789</v>
      </c>
      <c r="R42" s="25">
        <v>2.6487195370822949</v>
      </c>
    </row>
    <row r="43" spans="1:18" x14ac:dyDescent="0.25">
      <c r="A43" s="23">
        <v>8.5</v>
      </c>
      <c r="B43" s="24">
        <v>2.2234109960226469</v>
      </c>
      <c r="C43" s="24">
        <v>2.23431326893644</v>
      </c>
      <c r="D43" s="24">
        <v>2.2452155418502322</v>
      </c>
      <c r="E43" s="24">
        <v>2.256117814764024</v>
      </c>
      <c r="F43" s="24">
        <v>2.267020087677817</v>
      </c>
      <c r="G43" s="24">
        <v>2.2779223605916088</v>
      </c>
      <c r="H43" s="24">
        <v>2.288824633505401</v>
      </c>
      <c r="I43" s="24">
        <v>2.2997269064191941</v>
      </c>
      <c r="J43" s="24">
        <v>2.3106291793329858</v>
      </c>
      <c r="K43" s="24">
        <v>2.3215314522467789</v>
      </c>
      <c r="L43" s="24">
        <v>2.3324337251605711</v>
      </c>
      <c r="M43" s="24">
        <v>2.3433359980743629</v>
      </c>
      <c r="N43" s="24">
        <v>2.354238270988156</v>
      </c>
      <c r="O43" s="24">
        <v>2.3651405439019491</v>
      </c>
      <c r="P43" s="24">
        <v>2.3760428168157408</v>
      </c>
      <c r="Q43" s="24">
        <v>2.386945089729533</v>
      </c>
      <c r="R43" s="25">
        <v>2.3978473626433261</v>
      </c>
    </row>
    <row r="44" spans="1:18" x14ac:dyDescent="0.25">
      <c r="A44" s="23">
        <v>9</v>
      </c>
      <c r="B44" s="24">
        <v>2.0258170619674352</v>
      </c>
      <c r="C44" s="24">
        <v>2.0353468478929622</v>
      </c>
      <c r="D44" s="24">
        <v>2.0448766338184892</v>
      </c>
      <c r="E44" s="24">
        <v>2.0544064197440162</v>
      </c>
      <c r="F44" s="24">
        <v>2.0639362056695441</v>
      </c>
      <c r="G44" s="24">
        <v>2.0734659915950711</v>
      </c>
      <c r="H44" s="24">
        <v>2.0829957775205981</v>
      </c>
      <c r="I44" s="24">
        <v>2.0925255634461251</v>
      </c>
      <c r="J44" s="24">
        <v>2.1020553493716521</v>
      </c>
      <c r="K44" s="24">
        <v>2.1115851352971799</v>
      </c>
      <c r="L44" s="24">
        <v>2.121114921222707</v>
      </c>
      <c r="M44" s="24">
        <v>2.130644707148234</v>
      </c>
      <c r="N44" s="24">
        <v>2.140174493073761</v>
      </c>
      <c r="O44" s="24">
        <v>2.149704278999288</v>
      </c>
      <c r="P44" s="24">
        <v>2.159234064924815</v>
      </c>
      <c r="Q44" s="24">
        <v>2.168763850850342</v>
      </c>
      <c r="R44" s="25">
        <v>2.178293636775869</v>
      </c>
    </row>
    <row r="45" spans="1:18" x14ac:dyDescent="0.25">
      <c r="A45" s="23">
        <v>9.5</v>
      </c>
      <c r="B45" s="24">
        <v>1.854027062714519</v>
      </c>
      <c r="C45" s="24">
        <v>1.862335056150239</v>
      </c>
      <c r="D45" s="24">
        <v>1.8706430495859581</v>
      </c>
      <c r="E45" s="24">
        <v>1.878951043021678</v>
      </c>
      <c r="F45" s="24">
        <v>1.887259036457398</v>
      </c>
      <c r="G45" s="24">
        <v>1.895567029893118</v>
      </c>
      <c r="H45" s="24">
        <v>1.903875023328838</v>
      </c>
      <c r="I45" s="24">
        <v>1.912183016764557</v>
      </c>
      <c r="J45" s="24">
        <v>1.920491010200277</v>
      </c>
      <c r="K45" s="24">
        <v>1.928799003635997</v>
      </c>
      <c r="L45" s="24">
        <v>1.937106997071717</v>
      </c>
      <c r="M45" s="24">
        <v>1.945414990507436</v>
      </c>
      <c r="N45" s="24">
        <v>1.953722983943156</v>
      </c>
      <c r="O45" s="24">
        <v>1.962030977378876</v>
      </c>
      <c r="P45" s="24">
        <v>1.970338970814596</v>
      </c>
      <c r="Q45" s="24">
        <v>1.9786469642503159</v>
      </c>
      <c r="R45" s="25">
        <v>1.986954957686035</v>
      </c>
    </row>
    <row r="46" spans="1:18" x14ac:dyDescent="0.25">
      <c r="A46" s="23">
        <v>10</v>
      </c>
      <c r="B46" s="24">
        <v>1.705231000821489</v>
      </c>
      <c r="C46" s="24">
        <v>1.7124596849322591</v>
      </c>
      <c r="D46" s="24">
        <v>1.719688369043028</v>
      </c>
      <c r="E46" s="24">
        <v>1.726917053153797</v>
      </c>
      <c r="F46" s="24">
        <v>1.734145737264567</v>
      </c>
      <c r="G46" s="24">
        <v>1.7413744213753359</v>
      </c>
      <c r="H46" s="24">
        <v>1.7486031054861051</v>
      </c>
      <c r="I46" s="24">
        <v>1.755831789596874</v>
      </c>
      <c r="J46" s="24">
        <v>1.763060473707643</v>
      </c>
      <c r="K46" s="24">
        <v>1.770289157818413</v>
      </c>
      <c r="L46" s="24">
        <v>1.7775178419291819</v>
      </c>
      <c r="M46" s="24">
        <v>1.7847465260399511</v>
      </c>
      <c r="N46" s="24">
        <v>1.79197521015072</v>
      </c>
      <c r="O46" s="24">
        <v>1.7992038942614901</v>
      </c>
      <c r="P46" s="24">
        <v>1.806432578372259</v>
      </c>
      <c r="Q46" s="24">
        <v>1.8136612624830279</v>
      </c>
      <c r="R46" s="25">
        <v>1.8208899465937971</v>
      </c>
    </row>
    <row r="47" spans="1:18" x14ac:dyDescent="0.25">
      <c r="A47" s="23">
        <v>10.5</v>
      </c>
      <c r="B47" s="24">
        <v>1.5767809018597829</v>
      </c>
      <c r="C47" s="24">
        <v>1.583064548476858</v>
      </c>
      <c r="D47" s="24">
        <v>1.5893481950939321</v>
      </c>
      <c r="E47" s="24">
        <v>1.595631841711006</v>
      </c>
      <c r="F47" s="24">
        <v>1.6019154883280811</v>
      </c>
      <c r="G47" s="24">
        <v>1.608199134945155</v>
      </c>
      <c r="H47" s="24">
        <v>1.61448278156223</v>
      </c>
      <c r="I47" s="24">
        <v>1.6207664281793039</v>
      </c>
      <c r="J47" s="24">
        <v>1.627050074796379</v>
      </c>
      <c r="K47" s="24">
        <v>1.6333337214134529</v>
      </c>
      <c r="L47" s="24">
        <v>1.639617368030527</v>
      </c>
      <c r="M47" s="24">
        <v>1.6459010146476021</v>
      </c>
      <c r="N47" s="24">
        <v>1.652184661264676</v>
      </c>
      <c r="O47" s="24">
        <v>1.658468307881751</v>
      </c>
      <c r="P47" s="24">
        <v>1.664751954498825</v>
      </c>
      <c r="Q47" s="24">
        <v>1.6710356011159</v>
      </c>
      <c r="R47" s="25">
        <v>1.6773192477329739</v>
      </c>
    </row>
    <row r="48" spans="1:18" x14ac:dyDescent="0.25">
      <c r="A48" s="23">
        <v>11</v>
      </c>
      <c r="B48" s="24">
        <v>1.466190814414698</v>
      </c>
      <c r="C48" s="24">
        <v>1.471655484035733</v>
      </c>
      <c r="D48" s="24">
        <v>1.4771201536567671</v>
      </c>
      <c r="E48" s="24">
        <v>1.4825848232778009</v>
      </c>
      <c r="F48" s="24">
        <v>1.488049492898835</v>
      </c>
      <c r="G48" s="24">
        <v>1.4935141625198689</v>
      </c>
      <c r="H48" s="24">
        <v>1.498978832140903</v>
      </c>
      <c r="I48" s="24">
        <v>1.504443501761938</v>
      </c>
      <c r="J48" s="24">
        <v>1.5099081713829721</v>
      </c>
      <c r="K48" s="24">
        <v>1.5153728410040059</v>
      </c>
      <c r="L48" s="24">
        <v>1.52083751062504</v>
      </c>
      <c r="M48" s="24">
        <v>1.5263021802460739</v>
      </c>
      <c r="N48" s="24">
        <v>1.5317668498671091</v>
      </c>
      <c r="O48" s="24">
        <v>1.537231519488143</v>
      </c>
      <c r="P48" s="24">
        <v>1.5426961891091771</v>
      </c>
      <c r="Q48" s="24">
        <v>1.5481608587302109</v>
      </c>
      <c r="R48" s="25">
        <v>1.553625528351245</v>
      </c>
    </row>
    <row r="49" spans="1:18" x14ac:dyDescent="0.25">
      <c r="A49" s="23">
        <v>11.5</v>
      </c>
      <c r="B49" s="24">
        <v>1.3711368100853949</v>
      </c>
      <c r="C49" s="24">
        <v>1.3759003518744419</v>
      </c>
      <c r="D49" s="24">
        <v>1.3806638936634901</v>
      </c>
      <c r="E49" s="24">
        <v>1.385427435452538</v>
      </c>
      <c r="F49" s="24">
        <v>1.390190977241585</v>
      </c>
      <c r="G49" s="24">
        <v>1.3949545190306329</v>
      </c>
      <c r="H49" s="24">
        <v>1.39971806081968</v>
      </c>
      <c r="I49" s="24">
        <v>1.4044816026087279</v>
      </c>
      <c r="J49" s="24">
        <v>1.409245144397776</v>
      </c>
      <c r="K49" s="24">
        <v>1.4140086861868231</v>
      </c>
      <c r="L49" s="24">
        <v>1.418772227975871</v>
      </c>
      <c r="M49" s="24">
        <v>1.423535769764918</v>
      </c>
      <c r="N49" s="24">
        <v>1.4282993115539659</v>
      </c>
      <c r="O49" s="24">
        <v>1.4330628533430141</v>
      </c>
      <c r="P49" s="24">
        <v>1.4378263951320609</v>
      </c>
      <c r="Q49" s="24">
        <v>1.442589936921109</v>
      </c>
      <c r="R49" s="25">
        <v>1.447353478710157</v>
      </c>
    </row>
    <row r="50" spans="1:18" x14ac:dyDescent="0.25">
      <c r="A50" s="23">
        <v>12</v>
      </c>
      <c r="B50" s="24">
        <v>1.289456983484875</v>
      </c>
      <c r="C50" s="24">
        <v>1.2936290352723889</v>
      </c>
      <c r="D50" s="24">
        <v>1.297801087059903</v>
      </c>
      <c r="E50" s="24">
        <v>1.3019731388474169</v>
      </c>
      <c r="F50" s="24">
        <v>1.3061451906349311</v>
      </c>
      <c r="G50" s="24">
        <v>1.310317242422445</v>
      </c>
      <c r="H50" s="24">
        <v>1.3144892942099591</v>
      </c>
      <c r="I50" s="24">
        <v>1.318661345997473</v>
      </c>
      <c r="J50" s="24">
        <v>1.3228333977849871</v>
      </c>
      <c r="K50" s="24">
        <v>1.327005449572501</v>
      </c>
      <c r="L50" s="24">
        <v>1.3311775013600149</v>
      </c>
      <c r="M50" s="24">
        <v>1.335349553147529</v>
      </c>
      <c r="N50" s="24">
        <v>1.3395216049350429</v>
      </c>
      <c r="O50" s="24">
        <v>1.343693656722557</v>
      </c>
      <c r="P50" s="24">
        <v>1.3478657085100709</v>
      </c>
      <c r="Q50" s="24">
        <v>1.352037760297585</v>
      </c>
      <c r="R50" s="25">
        <v>1.3562098120850989</v>
      </c>
    </row>
    <row r="51" spans="1:18" x14ac:dyDescent="0.25">
      <c r="A51" s="23">
        <v>12.5</v>
      </c>
      <c r="B51" s="24">
        <v>1.21915145224002</v>
      </c>
      <c r="C51" s="24">
        <v>1.222833440522852</v>
      </c>
      <c r="D51" s="24">
        <v>1.226515428805683</v>
      </c>
      <c r="E51" s="24">
        <v>1.230197417088515</v>
      </c>
      <c r="F51" s="24">
        <v>1.233879405371346</v>
      </c>
      <c r="G51" s="24">
        <v>1.2375613936541781</v>
      </c>
      <c r="H51" s="24">
        <v>1.2412433819370099</v>
      </c>
      <c r="I51" s="24">
        <v>1.2449253702198411</v>
      </c>
      <c r="J51" s="24">
        <v>1.2486073585026729</v>
      </c>
      <c r="K51" s="24">
        <v>1.2522893467855041</v>
      </c>
      <c r="L51" s="24">
        <v>1.2559713350683359</v>
      </c>
      <c r="M51" s="24">
        <v>1.259653323351168</v>
      </c>
      <c r="N51" s="24">
        <v>1.2633353116339989</v>
      </c>
      <c r="O51" s="24">
        <v>1.267017299916831</v>
      </c>
      <c r="P51" s="24">
        <v>1.2706992881996619</v>
      </c>
      <c r="Q51" s="24">
        <v>1.274381276482494</v>
      </c>
      <c r="R51" s="25">
        <v>1.2780632647653249</v>
      </c>
    </row>
    <row r="52" spans="1:18" x14ac:dyDescent="0.25">
      <c r="A52" s="23">
        <v>13</v>
      </c>
      <c r="B52" s="24">
        <v>1.158382356991555</v>
      </c>
      <c r="C52" s="24">
        <v>1.161667496932955</v>
      </c>
      <c r="D52" s="24">
        <v>1.164952636874355</v>
      </c>
      <c r="E52" s="24">
        <v>1.168237776815755</v>
      </c>
      <c r="F52" s="24">
        <v>1.1715229167571539</v>
      </c>
      <c r="G52" s="24">
        <v>1.1748080566985539</v>
      </c>
      <c r="H52" s="24">
        <v>1.1780931966399539</v>
      </c>
      <c r="I52" s="24">
        <v>1.1813783365813539</v>
      </c>
      <c r="J52" s="24">
        <v>1.1846634765227539</v>
      </c>
      <c r="K52" s="24">
        <v>1.187948616464154</v>
      </c>
      <c r="L52" s="24">
        <v>1.1912337564055531</v>
      </c>
      <c r="M52" s="24">
        <v>1.1945188963469531</v>
      </c>
      <c r="N52" s="24">
        <v>1.1978040362883531</v>
      </c>
      <c r="O52" s="24">
        <v>1.2010891762297531</v>
      </c>
      <c r="P52" s="24">
        <v>1.2043743161711531</v>
      </c>
      <c r="Q52" s="24">
        <v>1.2076594561125531</v>
      </c>
      <c r="R52" s="25">
        <v>1.210944596053952</v>
      </c>
    </row>
    <row r="53" spans="1:18" x14ac:dyDescent="0.25">
      <c r="A53" s="23">
        <v>13.5</v>
      </c>
      <c r="B53" s="24">
        <v>1.105473861394066</v>
      </c>
      <c r="C53" s="24">
        <v>1.108447156823684</v>
      </c>
      <c r="D53" s="24">
        <v>1.111420452253302</v>
      </c>
      <c r="E53" s="24">
        <v>1.1143937476829191</v>
      </c>
      <c r="F53" s="24">
        <v>1.1173670431125371</v>
      </c>
      <c r="G53" s="24">
        <v>1.1203403385421551</v>
      </c>
      <c r="H53" s="24">
        <v>1.123313633971772</v>
      </c>
      <c r="I53" s="24">
        <v>1.12628692940139</v>
      </c>
      <c r="J53" s="24">
        <v>1.129260224831008</v>
      </c>
      <c r="K53" s="24">
        <v>1.1322335202606251</v>
      </c>
      <c r="L53" s="24">
        <v>1.1352068156902431</v>
      </c>
      <c r="M53" s="24">
        <v>1.1381801111198611</v>
      </c>
      <c r="N53" s="24">
        <v>1.1411534065494779</v>
      </c>
      <c r="O53" s="24">
        <v>1.1441267019790959</v>
      </c>
      <c r="P53" s="24">
        <v>1.147099997408713</v>
      </c>
      <c r="Q53" s="24">
        <v>1.150073292838331</v>
      </c>
      <c r="R53" s="25">
        <v>1.153046588267949</v>
      </c>
    </row>
    <row r="54" spans="1:18" x14ac:dyDescent="0.25">
      <c r="A54" s="23">
        <v>14</v>
      </c>
      <c r="B54" s="24">
        <v>1.0589121521159941</v>
      </c>
      <c r="C54" s="24">
        <v>1.0616503955298779</v>
      </c>
      <c r="D54" s="24">
        <v>1.064388638943762</v>
      </c>
      <c r="E54" s="24">
        <v>1.067126882357647</v>
      </c>
      <c r="F54" s="24">
        <v>1.069865125771531</v>
      </c>
      <c r="G54" s="24">
        <v>1.0726033691854151</v>
      </c>
      <c r="H54" s="24">
        <v>1.0753416125992989</v>
      </c>
      <c r="I54" s="24">
        <v>1.078079856013183</v>
      </c>
      <c r="J54" s="24">
        <v>1.0808180994270671</v>
      </c>
      <c r="K54" s="24">
        <v>1.083556342840952</v>
      </c>
      <c r="L54" s="24">
        <v>1.0862945862548361</v>
      </c>
      <c r="M54" s="24">
        <v>1.0890328296687199</v>
      </c>
      <c r="N54" s="24">
        <v>1.091771073082604</v>
      </c>
      <c r="O54" s="24">
        <v>1.0945093164964881</v>
      </c>
      <c r="P54" s="24">
        <v>1.0972475599103719</v>
      </c>
      <c r="Q54" s="24">
        <v>1.0999858033242571</v>
      </c>
      <c r="R54" s="25">
        <v>1.102724046738141</v>
      </c>
    </row>
    <row r="55" spans="1:18" x14ac:dyDescent="0.25">
      <c r="A55" s="23">
        <v>14.5</v>
      </c>
      <c r="B55" s="24">
        <v>1.0173454388396399</v>
      </c>
      <c r="C55" s="24">
        <v>1.0199172114002379</v>
      </c>
      <c r="D55" s="24">
        <v>1.022488983960836</v>
      </c>
      <c r="E55" s="24">
        <v>1.025060756521434</v>
      </c>
      <c r="F55" s="24">
        <v>1.0276325290820321</v>
      </c>
      <c r="G55" s="24">
        <v>1.0302043016426301</v>
      </c>
      <c r="H55" s="24">
        <v>1.0327760742032279</v>
      </c>
      <c r="I55" s="24">
        <v>1.035347846763826</v>
      </c>
      <c r="J55" s="24">
        <v>1.037919619324424</v>
      </c>
      <c r="K55" s="24">
        <v>1.040491391885022</v>
      </c>
      <c r="L55" s="24">
        <v>1.0430631644456201</v>
      </c>
      <c r="M55" s="24">
        <v>1.0456349370062179</v>
      </c>
      <c r="N55" s="24">
        <v>1.0482067095668159</v>
      </c>
      <c r="O55" s="24">
        <v>1.050778482127414</v>
      </c>
      <c r="P55" s="24">
        <v>1.053350254688012</v>
      </c>
      <c r="Q55" s="24">
        <v>1.0559220272486101</v>
      </c>
      <c r="R55" s="25">
        <v>1.0584937998092081</v>
      </c>
    </row>
    <row r="56" spans="1:18" x14ac:dyDescent="0.25">
      <c r="A56" s="23">
        <v>15</v>
      </c>
      <c r="B56" s="24">
        <v>0.97958395426115263</v>
      </c>
      <c r="C56" s="24">
        <v>0.98204962579731103</v>
      </c>
      <c r="D56" s="24">
        <v>0.98451529733346943</v>
      </c>
      <c r="E56" s="24">
        <v>0.98698096886962783</v>
      </c>
      <c r="F56" s="24">
        <v>0.98944664040578623</v>
      </c>
      <c r="G56" s="24">
        <v>0.99191231194194462</v>
      </c>
      <c r="H56" s="24">
        <v>0.99437798347810302</v>
      </c>
      <c r="I56" s="24">
        <v>0.99684365501426142</v>
      </c>
      <c r="J56" s="24">
        <v>0.99930932655041982</v>
      </c>
      <c r="K56" s="24">
        <v>1.001774998086578</v>
      </c>
      <c r="L56" s="24">
        <v>1.0042406696227371</v>
      </c>
      <c r="M56" s="24">
        <v>1.006706341158895</v>
      </c>
      <c r="N56" s="24">
        <v>1.009172012695053</v>
      </c>
      <c r="O56" s="24">
        <v>1.011637684231212</v>
      </c>
      <c r="P56" s="24">
        <v>1.01410335576737</v>
      </c>
      <c r="Q56" s="24">
        <v>1.016569027303529</v>
      </c>
      <c r="R56" s="25">
        <v>1.019034698839687</v>
      </c>
    </row>
    <row r="57" spans="1:18" x14ac:dyDescent="0.25">
      <c r="A57" s="23">
        <v>15.5</v>
      </c>
      <c r="B57" s="24">
        <v>0.9445999540905774</v>
      </c>
      <c r="C57" s="24">
        <v>0.94701168309754102</v>
      </c>
      <c r="D57" s="24">
        <v>0.94942341210450454</v>
      </c>
      <c r="E57" s="24">
        <v>0.95183514111146816</v>
      </c>
      <c r="F57" s="24">
        <v>0.95424687011843168</v>
      </c>
      <c r="G57" s="24">
        <v>0.9566585991253953</v>
      </c>
      <c r="H57" s="24">
        <v>0.95907032813235893</v>
      </c>
      <c r="I57" s="24">
        <v>0.96148205713932244</v>
      </c>
      <c r="J57" s="24">
        <v>0.96389378614628607</v>
      </c>
      <c r="K57" s="24">
        <v>0.96630551515324958</v>
      </c>
      <c r="L57" s="24">
        <v>0.96871724416021321</v>
      </c>
      <c r="M57" s="24">
        <v>0.97112897316717683</v>
      </c>
      <c r="N57" s="24">
        <v>0.97354070217414035</v>
      </c>
      <c r="O57" s="24">
        <v>0.97595243118110397</v>
      </c>
      <c r="P57" s="24">
        <v>0.97836416018806749</v>
      </c>
      <c r="Q57" s="24">
        <v>0.98077588919503111</v>
      </c>
      <c r="R57" s="25">
        <v>0.98318761820199474</v>
      </c>
    </row>
    <row r="58" spans="1:18" x14ac:dyDescent="0.25">
      <c r="A58" s="23">
        <v>16</v>
      </c>
      <c r="B58" s="24">
        <v>0.91152771705175262</v>
      </c>
      <c r="C58" s="24">
        <v>0.91392945069116671</v>
      </c>
      <c r="D58" s="24">
        <v>0.91633118433058081</v>
      </c>
      <c r="E58" s="24">
        <v>0.91873291796999501</v>
      </c>
      <c r="F58" s="24">
        <v>0.92113465160940911</v>
      </c>
      <c r="G58" s="24">
        <v>0.9235363852488232</v>
      </c>
      <c r="H58" s="24">
        <v>0.92593811888823729</v>
      </c>
      <c r="I58" s="24">
        <v>0.92833985252765139</v>
      </c>
      <c r="J58" s="24">
        <v>0.93074158616706559</v>
      </c>
      <c r="K58" s="24">
        <v>0.93314331980647969</v>
      </c>
      <c r="L58" s="24">
        <v>0.93554505344589378</v>
      </c>
      <c r="M58" s="24">
        <v>0.93794678708530788</v>
      </c>
      <c r="N58" s="24">
        <v>0.94034852072472197</v>
      </c>
      <c r="O58" s="24">
        <v>0.94275025436413618</v>
      </c>
      <c r="P58" s="24">
        <v>0.94515198800355027</v>
      </c>
      <c r="Q58" s="24">
        <v>0.94755372164296436</v>
      </c>
      <c r="R58" s="25">
        <v>0.94995545528237846</v>
      </c>
    </row>
    <row r="59" spans="1:18" x14ac:dyDescent="0.25">
      <c r="A59" s="23">
        <v>16.5</v>
      </c>
      <c r="B59" s="24">
        <v>0.87966354488241905</v>
      </c>
      <c r="C59" s="24">
        <v>0.88209101898232645</v>
      </c>
      <c r="D59" s="24">
        <v>0.88451849308223385</v>
      </c>
      <c r="E59" s="24">
        <v>0.88694596718214114</v>
      </c>
      <c r="F59" s="24">
        <v>0.88937344128204854</v>
      </c>
      <c r="G59" s="24">
        <v>0.89180091538195594</v>
      </c>
      <c r="H59" s="24">
        <v>0.89422838948186334</v>
      </c>
      <c r="I59" s="24">
        <v>0.89665586358177074</v>
      </c>
      <c r="J59" s="24">
        <v>0.89908333768167803</v>
      </c>
      <c r="K59" s="24">
        <v>0.90151081178158543</v>
      </c>
      <c r="L59" s="24">
        <v>0.90393828588149283</v>
      </c>
      <c r="M59" s="24">
        <v>0.90636575998140023</v>
      </c>
      <c r="N59" s="24">
        <v>0.90879323408130763</v>
      </c>
      <c r="O59" s="24">
        <v>0.91122070818121492</v>
      </c>
      <c r="P59" s="24">
        <v>0.91364818228112232</v>
      </c>
      <c r="Q59" s="24">
        <v>0.91607565638102972</v>
      </c>
      <c r="R59" s="25">
        <v>0.91850313048093712</v>
      </c>
    </row>
    <row r="60" spans="1:18" x14ac:dyDescent="0.25">
      <c r="A60" s="23">
        <v>17</v>
      </c>
      <c r="B60" s="24">
        <v>0.8484657623341878</v>
      </c>
      <c r="C60" s="24">
        <v>0.85094650138903083</v>
      </c>
      <c r="D60" s="24">
        <v>0.85342724044387386</v>
      </c>
      <c r="E60" s="24">
        <v>0.85590797949871678</v>
      </c>
      <c r="F60" s="24">
        <v>0.8583887185535598</v>
      </c>
      <c r="G60" s="24">
        <v>0.86086945760840283</v>
      </c>
      <c r="H60" s="24">
        <v>0.86335019666324586</v>
      </c>
      <c r="I60" s="24">
        <v>0.86583093571808889</v>
      </c>
      <c r="J60" s="24">
        <v>0.86831167477293181</v>
      </c>
      <c r="K60" s="24">
        <v>0.87079241382777484</v>
      </c>
      <c r="L60" s="24">
        <v>0.87327315288261786</v>
      </c>
      <c r="M60" s="24">
        <v>0.87575389193746089</v>
      </c>
      <c r="N60" s="24">
        <v>0.87823463099230392</v>
      </c>
      <c r="O60" s="24">
        <v>0.88071537004714684</v>
      </c>
      <c r="P60" s="24">
        <v>0.88319610910198987</v>
      </c>
      <c r="Q60" s="24">
        <v>0.8856768481568329</v>
      </c>
      <c r="R60" s="25">
        <v>0.88815758721167593</v>
      </c>
    </row>
    <row r="61" spans="1:18" x14ac:dyDescent="0.25">
      <c r="A61" s="23">
        <v>17.5</v>
      </c>
      <c r="B61" s="24">
        <v>0.81755471717245598</v>
      </c>
      <c r="C61" s="24">
        <v>0.82010803434307589</v>
      </c>
      <c r="D61" s="24">
        <v>0.82266135151369579</v>
      </c>
      <c r="E61" s="24">
        <v>0.82521466868431559</v>
      </c>
      <c r="F61" s="24">
        <v>0.8277679858549355</v>
      </c>
      <c r="G61" s="24">
        <v>0.8303213030255554</v>
      </c>
      <c r="H61" s="24">
        <v>0.83287462019617531</v>
      </c>
      <c r="I61" s="24">
        <v>0.83542793736679521</v>
      </c>
      <c r="J61" s="24">
        <v>0.83798125453741501</v>
      </c>
      <c r="K61" s="24">
        <v>0.84053457170803492</v>
      </c>
      <c r="L61" s="24">
        <v>0.84308788887865482</v>
      </c>
      <c r="M61" s="24">
        <v>0.84564120604927473</v>
      </c>
      <c r="N61" s="24">
        <v>0.84819452321989464</v>
      </c>
      <c r="O61" s="24">
        <v>0.85074784039051443</v>
      </c>
      <c r="P61" s="24">
        <v>0.85330115756113434</v>
      </c>
      <c r="Q61" s="24">
        <v>0.85585447473175424</v>
      </c>
      <c r="R61" s="25">
        <v>0.85840779190237415</v>
      </c>
    </row>
    <row r="62" spans="1:18" x14ac:dyDescent="0.25">
      <c r="A62" s="26">
        <v>18</v>
      </c>
      <c r="B62" s="27">
        <v>0.78671278017658075</v>
      </c>
      <c r="C62" s="27">
        <v>0.78934977729021805</v>
      </c>
      <c r="D62" s="27">
        <v>0.79198677440385534</v>
      </c>
      <c r="E62" s="27">
        <v>0.79462377151749264</v>
      </c>
      <c r="F62" s="27">
        <v>0.79726076863112993</v>
      </c>
      <c r="G62" s="27">
        <v>0.79989776574476723</v>
      </c>
      <c r="H62" s="27">
        <v>0.80253476285840453</v>
      </c>
      <c r="I62" s="27">
        <v>0.80517175997204182</v>
      </c>
      <c r="J62" s="27">
        <v>0.80780875708567912</v>
      </c>
      <c r="K62" s="27">
        <v>0.81044575419931641</v>
      </c>
      <c r="L62" s="27">
        <v>0.81308275131295371</v>
      </c>
      <c r="M62" s="27">
        <v>0.81571974842659101</v>
      </c>
      <c r="N62" s="27">
        <v>0.8183567455402283</v>
      </c>
      <c r="O62" s="27">
        <v>0.8209937426538656</v>
      </c>
      <c r="P62" s="27">
        <v>0.8236307397675029</v>
      </c>
      <c r="Q62" s="27">
        <v>0.82626773688114019</v>
      </c>
      <c r="R62" s="28">
        <v>0.82890473399477749</v>
      </c>
    </row>
    <row r="66" spans="1:34" ht="28.9" customHeight="1" x14ac:dyDescent="0.5">
      <c r="A66" s="1" t="s">
        <v>15</v>
      </c>
      <c r="B66" s="1"/>
    </row>
    <row r="67" spans="1:34" x14ac:dyDescent="0.25">
      <c r="A67" s="17" t="s">
        <v>12</v>
      </c>
      <c r="B67" s="18" t="s">
        <v>13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9"/>
    </row>
    <row r="68" spans="1:34" x14ac:dyDescent="0.25">
      <c r="A68" s="20" t="s">
        <v>14</v>
      </c>
      <c r="B68" s="21">
        <v>-120</v>
      </c>
      <c r="C68" s="21">
        <v>-114</v>
      </c>
      <c r="D68" s="21">
        <v>-108</v>
      </c>
      <c r="E68" s="21">
        <v>-101</v>
      </c>
      <c r="F68" s="21">
        <v>-95</v>
      </c>
      <c r="G68" s="21">
        <v>-89</v>
      </c>
      <c r="H68" s="21">
        <v>-83</v>
      </c>
      <c r="I68" s="21">
        <v>-76</v>
      </c>
      <c r="J68" s="21">
        <v>-70</v>
      </c>
      <c r="K68" s="21">
        <v>-64</v>
      </c>
      <c r="L68" s="21">
        <v>-58</v>
      </c>
      <c r="M68" s="21">
        <v>-51</v>
      </c>
      <c r="N68" s="21">
        <v>-45</v>
      </c>
      <c r="O68" s="21">
        <v>-39</v>
      </c>
      <c r="P68" s="21">
        <v>-33</v>
      </c>
      <c r="Q68" s="21">
        <v>-26</v>
      </c>
      <c r="R68" s="21">
        <v>-20</v>
      </c>
      <c r="S68" s="21">
        <v>-14</v>
      </c>
      <c r="T68" s="21">
        <v>-8</v>
      </c>
      <c r="U68" s="21">
        <v>-1</v>
      </c>
      <c r="V68" s="21">
        <v>5</v>
      </c>
      <c r="W68" s="21">
        <v>11</v>
      </c>
      <c r="X68" s="21">
        <v>18</v>
      </c>
      <c r="Y68" s="21">
        <v>24</v>
      </c>
      <c r="Z68" s="21">
        <v>30</v>
      </c>
      <c r="AA68" s="21">
        <v>36</v>
      </c>
      <c r="AB68" s="21">
        <v>43</v>
      </c>
      <c r="AC68" s="21">
        <v>49</v>
      </c>
      <c r="AD68" s="21">
        <v>55</v>
      </c>
      <c r="AE68" s="21">
        <v>61</v>
      </c>
      <c r="AF68" s="21">
        <v>68</v>
      </c>
      <c r="AG68" s="21">
        <v>74</v>
      </c>
      <c r="AH68" s="22">
        <v>80</v>
      </c>
    </row>
    <row r="69" spans="1:34" x14ac:dyDescent="0.25">
      <c r="A69" s="23">
        <v>4.5</v>
      </c>
      <c r="B69" s="24">
        <v>4.5327637970387844</v>
      </c>
      <c r="C69" s="24">
        <v>4.5585849183028646</v>
      </c>
      <c r="D69" s="24">
        <v>4.5844060395669448</v>
      </c>
      <c r="E69" s="24">
        <v>4.6145306810417059</v>
      </c>
      <c r="F69" s="24">
        <v>4.6440810616402723</v>
      </c>
      <c r="G69" s="24">
        <v>4.6743772941057369</v>
      </c>
      <c r="H69" s="24">
        <v>4.7046735265712014</v>
      </c>
      <c r="I69" s="24">
        <v>4.7400191311142406</v>
      </c>
      <c r="J69" s="24">
        <v>4.770315363579706</v>
      </c>
      <c r="K69" s="24">
        <v>4.8006115960451696</v>
      </c>
      <c r="L69" s="24">
        <v>4.8309078285106342</v>
      </c>
      <c r="M69" s="24">
        <v>4.8662534330536751</v>
      </c>
      <c r="N69" s="24">
        <v>4.8965496655191387</v>
      </c>
      <c r="O69" s="24">
        <v>4.9268458979846024</v>
      </c>
      <c r="P69" s="24">
        <v>4.9571421304500669</v>
      </c>
      <c r="Q69" s="24">
        <v>4.9924877349931078</v>
      </c>
      <c r="R69" s="24">
        <v>5.0227839674585706</v>
      </c>
      <c r="S69" s="24">
        <v>5.0530801999240351</v>
      </c>
      <c r="T69" s="24">
        <v>5.0833764323894997</v>
      </c>
      <c r="U69" s="24">
        <v>5.1187220369325406</v>
      </c>
      <c r="V69" s="24">
        <v>5.1520639398066379</v>
      </c>
      <c r="W69" s="24">
        <v>5.1860149767624613</v>
      </c>
      <c r="X69" s="24">
        <v>5.2256245198775897</v>
      </c>
      <c r="Y69" s="24">
        <v>5.259575556833413</v>
      </c>
      <c r="Z69" s="24">
        <v>5.2935265937892373</v>
      </c>
      <c r="AA69" s="24">
        <v>5.3274776307450606</v>
      </c>
      <c r="AB69" s="24">
        <v>5.3670871738601891</v>
      </c>
      <c r="AC69" s="24">
        <v>5.4010382108160124</v>
      </c>
      <c r="AD69" s="24">
        <v>5.4349892477718367</v>
      </c>
      <c r="AE69" s="24">
        <v>5.46894028472766</v>
      </c>
      <c r="AF69" s="24">
        <v>5.5085498278427876</v>
      </c>
      <c r="AG69" s="24">
        <v>5.5425008647986118</v>
      </c>
      <c r="AH69" s="25">
        <v>5.5764519017544352</v>
      </c>
    </row>
    <row r="70" spans="1:34" x14ac:dyDescent="0.25">
      <c r="A70" s="23">
        <v>5</v>
      </c>
      <c r="B70" s="24">
        <v>4.0711632977328316</v>
      </c>
      <c r="C70" s="24">
        <v>4.0940722110823051</v>
      </c>
      <c r="D70" s="24">
        <v>4.1169811244317778</v>
      </c>
      <c r="E70" s="24">
        <v>4.1437081900061621</v>
      </c>
      <c r="F70" s="24">
        <v>4.170107191466851</v>
      </c>
      <c r="G70" s="24">
        <v>4.1972042105497831</v>
      </c>
      <c r="H70" s="24">
        <v>4.2243012296327151</v>
      </c>
      <c r="I70" s="24">
        <v>4.2559144185628019</v>
      </c>
      <c r="J70" s="24">
        <v>4.283011437645734</v>
      </c>
      <c r="K70" s="24">
        <v>4.310108456728666</v>
      </c>
      <c r="L70" s="24">
        <v>4.3372054758115981</v>
      </c>
      <c r="M70" s="24">
        <v>4.3688186647416849</v>
      </c>
      <c r="N70" s="24">
        <v>4.3959156838246169</v>
      </c>
      <c r="O70" s="24">
        <v>4.423012702907549</v>
      </c>
      <c r="P70" s="24">
        <v>4.450109721990481</v>
      </c>
      <c r="Q70" s="24">
        <v>4.4817229109205687</v>
      </c>
      <c r="R70" s="24">
        <v>4.5088199300035008</v>
      </c>
      <c r="S70" s="24">
        <v>4.5359169490864328</v>
      </c>
      <c r="T70" s="24">
        <v>4.5630139681693649</v>
      </c>
      <c r="U70" s="24">
        <v>4.5946271570994517</v>
      </c>
      <c r="V70" s="24">
        <v>4.6245622067575622</v>
      </c>
      <c r="W70" s="24">
        <v>4.6550648625307076</v>
      </c>
      <c r="X70" s="24">
        <v>4.6906512942660443</v>
      </c>
      <c r="Y70" s="24">
        <v>4.7211539500391897</v>
      </c>
      <c r="Z70" s="24">
        <v>4.751656605812336</v>
      </c>
      <c r="AA70" s="24">
        <v>4.7821592615854813</v>
      </c>
      <c r="AB70" s="24">
        <v>4.817745693320818</v>
      </c>
      <c r="AC70" s="24">
        <v>4.8482483490939634</v>
      </c>
      <c r="AD70" s="24">
        <v>4.8787510048671097</v>
      </c>
      <c r="AE70" s="24">
        <v>4.909253660640255</v>
      </c>
      <c r="AF70" s="24">
        <v>4.9448400923755917</v>
      </c>
      <c r="AG70" s="24">
        <v>4.9753427481487371</v>
      </c>
      <c r="AH70" s="25">
        <v>5.0058454039218834</v>
      </c>
    </row>
    <row r="71" spans="1:34" x14ac:dyDescent="0.25">
      <c r="A71" s="23">
        <v>5.5</v>
      </c>
      <c r="B71" s="24">
        <v>3.6587192997102891</v>
      </c>
      <c r="C71" s="24">
        <v>3.6789556957066769</v>
      </c>
      <c r="D71" s="24">
        <v>3.6991920917030652</v>
      </c>
      <c r="E71" s="24">
        <v>3.7228012203655179</v>
      </c>
      <c r="F71" s="24">
        <v>3.7462968547661841</v>
      </c>
      <c r="G71" s="24">
        <v>3.7704443368477039</v>
      </c>
      <c r="H71" s="24">
        <v>3.7945918189292249</v>
      </c>
      <c r="I71" s="24">
        <v>3.822763881357667</v>
      </c>
      <c r="J71" s="24">
        <v>3.846911363439188</v>
      </c>
      <c r="K71" s="24">
        <v>3.8710588455207078</v>
      </c>
      <c r="L71" s="24">
        <v>3.8952063276022288</v>
      </c>
      <c r="M71" s="24">
        <v>3.92337839003067</v>
      </c>
      <c r="N71" s="24">
        <v>3.947525872112192</v>
      </c>
      <c r="O71" s="24">
        <v>3.9716733541937121</v>
      </c>
      <c r="P71" s="24">
        <v>3.9958208362752332</v>
      </c>
      <c r="Q71" s="24">
        <v>4.0239928987036739</v>
      </c>
      <c r="R71" s="24">
        <v>4.0481403807851946</v>
      </c>
      <c r="S71" s="24">
        <v>4.0722878628667161</v>
      </c>
      <c r="T71" s="24">
        <v>4.0964353449482367</v>
      </c>
      <c r="U71" s="24">
        <v>4.1246074073766783</v>
      </c>
      <c r="V71" s="24">
        <v>4.1513936017162543</v>
      </c>
      <c r="W71" s="24">
        <v>4.1787075385074406</v>
      </c>
      <c r="X71" s="24">
        <v>4.2105737980971591</v>
      </c>
      <c r="Y71" s="24">
        <v>4.2378877348883464</v>
      </c>
      <c r="Z71" s="24">
        <v>4.2652016716795327</v>
      </c>
      <c r="AA71" s="24">
        <v>4.2925156084707199</v>
      </c>
      <c r="AB71" s="24">
        <v>4.3243818680604376</v>
      </c>
      <c r="AC71" s="24">
        <v>4.3516958048516248</v>
      </c>
      <c r="AD71" s="24">
        <v>4.379009741642812</v>
      </c>
      <c r="AE71" s="24">
        <v>4.4063236784339992</v>
      </c>
      <c r="AF71" s="24">
        <v>4.4381899380237169</v>
      </c>
      <c r="AG71" s="24">
        <v>4.4655038748149041</v>
      </c>
      <c r="AH71" s="25">
        <v>4.4928178116060904</v>
      </c>
    </row>
    <row r="72" spans="1:34" x14ac:dyDescent="0.25">
      <c r="A72" s="23">
        <v>6</v>
      </c>
      <c r="B72" s="24">
        <v>3.2915226934243011</v>
      </c>
      <c r="C72" s="24">
        <v>3.3093164090288059</v>
      </c>
      <c r="D72" s="24">
        <v>3.327110124633311</v>
      </c>
      <c r="E72" s="24">
        <v>3.347869459505235</v>
      </c>
      <c r="F72" s="24">
        <v>3.36869988532341</v>
      </c>
      <c r="G72" s="24">
        <v>3.3901376531843201</v>
      </c>
      <c r="H72" s="24">
        <v>3.4115754210452298</v>
      </c>
      <c r="I72" s="24">
        <v>3.436586150216292</v>
      </c>
      <c r="J72" s="24">
        <v>3.4580239180772012</v>
      </c>
      <c r="K72" s="24">
        <v>3.4794616859381109</v>
      </c>
      <c r="L72" s="24">
        <v>3.500899453799021</v>
      </c>
      <c r="M72" s="24">
        <v>3.5259101829700832</v>
      </c>
      <c r="N72" s="24">
        <v>3.547347950830992</v>
      </c>
      <c r="O72" s="24">
        <v>3.568785718691903</v>
      </c>
      <c r="P72" s="24">
        <v>3.5902234865528122</v>
      </c>
      <c r="Q72" s="24">
        <v>3.6152342157238739</v>
      </c>
      <c r="R72" s="24">
        <v>3.6366719835847841</v>
      </c>
      <c r="S72" s="24">
        <v>3.6581097514456942</v>
      </c>
      <c r="T72" s="24">
        <v>3.679547519306603</v>
      </c>
      <c r="U72" s="24">
        <v>3.7045582484776651</v>
      </c>
      <c r="V72" s="24">
        <v>3.728443731795839</v>
      </c>
      <c r="W72" s="24">
        <v>3.7528187582054651</v>
      </c>
      <c r="X72" s="24">
        <v>3.7812562890166959</v>
      </c>
      <c r="Y72" s="24">
        <v>3.8056313154263219</v>
      </c>
      <c r="Z72" s="24">
        <v>3.8300063418359489</v>
      </c>
      <c r="AA72" s="24">
        <v>3.854381368245575</v>
      </c>
      <c r="AB72" s="24">
        <v>3.8828188990568062</v>
      </c>
      <c r="AC72" s="24">
        <v>3.9071939254664332</v>
      </c>
      <c r="AD72" s="24">
        <v>3.9315689518760588</v>
      </c>
      <c r="AE72" s="24">
        <v>3.9559439782856849</v>
      </c>
      <c r="AF72" s="24">
        <v>3.9843815090969161</v>
      </c>
      <c r="AG72" s="24">
        <v>4.0087565355065422</v>
      </c>
      <c r="AH72" s="25">
        <v>4.0331315619161687</v>
      </c>
    </row>
    <row r="73" spans="1:34" x14ac:dyDescent="0.25">
      <c r="A73" s="23">
        <v>6.5</v>
      </c>
      <c r="B73" s="24">
        <v>2.965826392341874</v>
      </c>
      <c r="C73" s="24">
        <v>2.981397410915378</v>
      </c>
      <c r="D73" s="24">
        <v>2.9969684294888812</v>
      </c>
      <c r="E73" s="24">
        <v>3.0151346178246339</v>
      </c>
      <c r="F73" s="24">
        <v>3.0335281399375331</v>
      </c>
      <c r="G73" s="24">
        <v>3.05248616275831</v>
      </c>
      <c r="H73" s="24">
        <v>3.0714441855790868</v>
      </c>
      <c r="I73" s="24">
        <v>3.0935618788699939</v>
      </c>
      <c r="J73" s="24">
        <v>3.1125199016907721</v>
      </c>
      <c r="K73" s="24">
        <v>3.1314779245115489</v>
      </c>
      <c r="L73" s="24">
        <v>3.1504359473323258</v>
      </c>
      <c r="M73" s="24">
        <v>3.1725536406232329</v>
      </c>
      <c r="N73" s="24">
        <v>3.191511663444011</v>
      </c>
      <c r="O73" s="24">
        <v>3.2104696862647879</v>
      </c>
      <c r="P73" s="24">
        <v>3.2294277090855652</v>
      </c>
      <c r="Q73" s="24">
        <v>3.2515454023764718</v>
      </c>
      <c r="R73" s="24">
        <v>3.27050342519725</v>
      </c>
      <c r="S73" s="24">
        <v>3.2894614480180269</v>
      </c>
      <c r="T73" s="24">
        <v>3.3084194708388051</v>
      </c>
      <c r="U73" s="24">
        <v>3.3305371641297108</v>
      </c>
      <c r="V73" s="24">
        <v>3.3517602271232931</v>
      </c>
      <c r="W73" s="24">
        <v>3.373436298151435</v>
      </c>
      <c r="X73" s="24">
        <v>3.3987250476842679</v>
      </c>
      <c r="Y73" s="24">
        <v>3.420401118712411</v>
      </c>
      <c r="Z73" s="24">
        <v>3.4420771897405529</v>
      </c>
      <c r="AA73" s="24">
        <v>3.4637532607686961</v>
      </c>
      <c r="AB73" s="24">
        <v>3.4890420103015289</v>
      </c>
      <c r="AC73" s="24">
        <v>3.5107180813296708</v>
      </c>
      <c r="AD73" s="24">
        <v>3.532394152357814</v>
      </c>
      <c r="AE73" s="24">
        <v>3.5540702233859558</v>
      </c>
      <c r="AF73" s="24">
        <v>3.5793589729187891</v>
      </c>
      <c r="AG73" s="24">
        <v>3.6010350439469319</v>
      </c>
      <c r="AH73" s="25">
        <v>3.6227111149750741</v>
      </c>
    </row>
    <row r="74" spans="1:34" x14ac:dyDescent="0.25">
      <c r="A74" s="23">
        <v>7</v>
      </c>
      <c r="B74" s="24">
        <v>2.6780453329438689</v>
      </c>
      <c r="C74" s="24">
        <v>2.6916037842469289</v>
      </c>
      <c r="D74" s="24">
        <v>2.7051622355499889</v>
      </c>
      <c r="E74" s="24">
        <v>2.7209804287368931</v>
      </c>
      <c r="F74" s="24">
        <v>2.737155498421405</v>
      </c>
      <c r="G74" s="24">
        <v>2.7538538917822071</v>
      </c>
      <c r="H74" s="24">
        <v>2.77055228514301</v>
      </c>
      <c r="I74" s="24">
        <v>2.7900337440639462</v>
      </c>
      <c r="J74" s="24">
        <v>2.8067321374247491</v>
      </c>
      <c r="K74" s="24">
        <v>2.8234305307855512</v>
      </c>
      <c r="L74" s="24">
        <v>2.8401289241463541</v>
      </c>
      <c r="M74" s="24">
        <v>2.8596103830672899</v>
      </c>
      <c r="N74" s="24">
        <v>2.8763087764280928</v>
      </c>
      <c r="O74" s="24">
        <v>2.8930071697888962</v>
      </c>
      <c r="P74" s="24">
        <v>2.9097055631496982</v>
      </c>
      <c r="Q74" s="24">
        <v>2.929187022070634</v>
      </c>
      <c r="R74" s="24">
        <v>2.9458854154314369</v>
      </c>
      <c r="S74" s="24">
        <v>2.9625838087922398</v>
      </c>
      <c r="T74" s="24">
        <v>2.9792822021530418</v>
      </c>
      <c r="U74" s="24">
        <v>2.998763661073979</v>
      </c>
      <c r="V74" s="24">
        <v>3.017552740839458</v>
      </c>
      <c r="W74" s="24">
        <v>3.0367599578858719</v>
      </c>
      <c r="X74" s="24">
        <v>3.0591683777733558</v>
      </c>
      <c r="Y74" s="24">
        <v>3.0783755948197702</v>
      </c>
      <c r="Z74" s="24">
        <v>3.0975828118661841</v>
      </c>
      <c r="AA74" s="24">
        <v>3.116790028912598</v>
      </c>
      <c r="AB74" s="24">
        <v>3.1391984488000819</v>
      </c>
      <c r="AC74" s="24">
        <v>3.1584056658464958</v>
      </c>
      <c r="AD74" s="24">
        <v>3.1776128828929111</v>
      </c>
      <c r="AE74" s="24">
        <v>3.196820099939325</v>
      </c>
      <c r="AF74" s="24">
        <v>3.219228519826808</v>
      </c>
      <c r="AG74" s="24">
        <v>3.2384357368732228</v>
      </c>
      <c r="AH74" s="25">
        <v>3.2576429539196372</v>
      </c>
    </row>
    <row r="75" spans="1:34" x14ac:dyDescent="0.25">
      <c r="A75" s="23">
        <v>7.5</v>
      </c>
      <c r="B75" s="24">
        <v>2.424756474725009</v>
      </c>
      <c r="C75" s="24">
        <v>2.436502634917864</v>
      </c>
      <c r="D75" s="24">
        <v>2.448248795110719</v>
      </c>
      <c r="E75" s="24">
        <v>2.4619526486690511</v>
      </c>
      <c r="F75" s="24">
        <v>2.476117863601746</v>
      </c>
      <c r="G75" s="24">
        <v>2.4907668894824102</v>
      </c>
      <c r="H75" s="24">
        <v>2.505415915363074</v>
      </c>
      <c r="I75" s="24">
        <v>2.5225064455571822</v>
      </c>
      <c r="J75" s="24">
        <v>2.537155471437845</v>
      </c>
      <c r="K75" s="24">
        <v>2.5518044973185101</v>
      </c>
      <c r="L75" s="24">
        <v>2.566453523199173</v>
      </c>
      <c r="M75" s="24">
        <v>2.5835440533932812</v>
      </c>
      <c r="N75" s="24">
        <v>2.5981930792739449</v>
      </c>
      <c r="O75" s="24">
        <v>2.6128421051546091</v>
      </c>
      <c r="P75" s="24">
        <v>2.6274911310352729</v>
      </c>
      <c r="Q75" s="24">
        <v>2.6445816612293811</v>
      </c>
      <c r="R75" s="24">
        <v>2.659230687110044</v>
      </c>
      <c r="S75" s="24">
        <v>2.6738797129907081</v>
      </c>
      <c r="T75" s="24">
        <v>2.6885287388713719</v>
      </c>
      <c r="U75" s="24">
        <v>2.7056192690654801</v>
      </c>
      <c r="V75" s="24">
        <v>2.722192949099024</v>
      </c>
      <c r="W75" s="24">
        <v>2.739151559963144</v>
      </c>
      <c r="X75" s="24">
        <v>2.758936605971285</v>
      </c>
      <c r="Y75" s="24">
        <v>2.7758952168354059</v>
      </c>
      <c r="Z75" s="24">
        <v>2.7928538276995258</v>
      </c>
      <c r="AA75" s="24">
        <v>2.8098124385636472</v>
      </c>
      <c r="AB75" s="24">
        <v>2.8295974845717868</v>
      </c>
      <c r="AC75" s="24">
        <v>2.8465560954359082</v>
      </c>
      <c r="AD75" s="24">
        <v>2.8635147063000281</v>
      </c>
      <c r="AE75" s="24">
        <v>2.880473317164149</v>
      </c>
      <c r="AF75" s="24">
        <v>2.9002583631722891</v>
      </c>
      <c r="AG75" s="24">
        <v>2.91721697403641</v>
      </c>
      <c r="AH75" s="25">
        <v>2.93417558490053</v>
      </c>
    </row>
    <row r="76" spans="1:34" x14ac:dyDescent="0.25">
      <c r="A76" s="23">
        <v>8</v>
      </c>
      <c r="B76" s="24">
        <v>2.2026988001938741</v>
      </c>
      <c r="C76" s="24">
        <v>2.2128230918364409</v>
      </c>
      <c r="D76" s="24">
        <v>2.222947383479009</v>
      </c>
      <c r="E76" s="24">
        <v>2.234759057062004</v>
      </c>
      <c r="F76" s="24">
        <v>2.2471131613191311</v>
      </c>
      <c r="G76" s="24">
        <v>2.2599132280991712</v>
      </c>
      <c r="H76" s="24">
        <v>2.2727132948792108</v>
      </c>
      <c r="I76" s="24">
        <v>2.287646706122592</v>
      </c>
      <c r="J76" s="24">
        <v>2.3004467729026312</v>
      </c>
      <c r="K76" s="24">
        <v>2.3132468396826709</v>
      </c>
      <c r="L76" s="24">
        <v>2.326046906462711</v>
      </c>
      <c r="M76" s="24">
        <v>2.3409803177060922</v>
      </c>
      <c r="N76" s="24">
        <v>2.3537803844861309</v>
      </c>
      <c r="O76" s="24">
        <v>2.366580451266171</v>
      </c>
      <c r="P76" s="24">
        <v>2.379380518046212</v>
      </c>
      <c r="Q76" s="24">
        <v>2.3943139292895919</v>
      </c>
      <c r="R76" s="24">
        <v>2.4071139960696319</v>
      </c>
      <c r="S76" s="24">
        <v>2.419914062849672</v>
      </c>
      <c r="T76" s="24">
        <v>2.4327141296297121</v>
      </c>
      <c r="U76" s="24">
        <v>2.447647540873092</v>
      </c>
      <c r="V76" s="24">
        <v>2.4622145510705482</v>
      </c>
      <c r="W76" s="24">
        <v>2.4771349499514881</v>
      </c>
      <c r="X76" s="24">
        <v>2.494542081979251</v>
      </c>
      <c r="Y76" s="24">
        <v>2.5094624808601909</v>
      </c>
      <c r="Z76" s="24">
        <v>2.5243828797411312</v>
      </c>
      <c r="AA76" s="24">
        <v>2.5393032786220702</v>
      </c>
      <c r="AB76" s="24">
        <v>2.556710410649834</v>
      </c>
      <c r="AC76" s="24">
        <v>2.5716308095307729</v>
      </c>
      <c r="AD76" s="24">
        <v>2.5865512084117128</v>
      </c>
      <c r="AE76" s="24">
        <v>2.6014716072926531</v>
      </c>
      <c r="AF76" s="24">
        <v>2.618878739320416</v>
      </c>
      <c r="AG76" s="24">
        <v>2.633799138201355</v>
      </c>
      <c r="AH76" s="25">
        <v>2.6487195370822949</v>
      </c>
    </row>
    <row r="77" spans="1:34" x14ac:dyDescent="0.25">
      <c r="A77" s="23">
        <v>8.5</v>
      </c>
      <c r="B77" s="24">
        <v>2.0087733148728981</v>
      </c>
      <c r="C77" s="24">
        <v>2.017456306924772</v>
      </c>
      <c r="D77" s="24">
        <v>2.0261392989766471</v>
      </c>
      <c r="E77" s="24">
        <v>2.0362694563705008</v>
      </c>
      <c r="F77" s="24">
        <v>2.0470013404279879</v>
      </c>
      <c r="G77" s="24">
        <v>2.0581430028865979</v>
      </c>
      <c r="H77" s="24">
        <v>2.0692846653452079</v>
      </c>
      <c r="I77" s="24">
        <v>2.0822832715469199</v>
      </c>
      <c r="J77" s="24">
        <v>2.09342493400553</v>
      </c>
      <c r="K77" s="24">
        <v>2.10456659646414</v>
      </c>
      <c r="L77" s="24">
        <v>2.1157082589227501</v>
      </c>
      <c r="M77" s="24">
        <v>2.1287068651244621</v>
      </c>
      <c r="N77" s="24">
        <v>2.1398485275830721</v>
      </c>
      <c r="O77" s="24">
        <v>2.1509901900416821</v>
      </c>
      <c r="P77" s="24">
        <v>2.1621318525002922</v>
      </c>
      <c r="Q77" s="24">
        <v>2.1751304587020042</v>
      </c>
      <c r="R77" s="24">
        <v>2.1862721211606142</v>
      </c>
      <c r="S77" s="24">
        <v>2.1974137836192238</v>
      </c>
      <c r="T77" s="24">
        <v>2.2085554460778329</v>
      </c>
      <c r="U77" s="24">
        <v>2.2215540522795449</v>
      </c>
      <c r="V77" s="24">
        <v>2.23431326893644</v>
      </c>
      <c r="W77" s="24">
        <v>2.2473959964329899</v>
      </c>
      <c r="X77" s="24">
        <v>2.2626591785122998</v>
      </c>
      <c r="Y77" s="24">
        <v>2.2757419060088511</v>
      </c>
      <c r="Z77" s="24">
        <v>2.288824633505401</v>
      </c>
      <c r="AA77" s="24">
        <v>2.3019073610019518</v>
      </c>
      <c r="AB77" s="24">
        <v>2.3171705430812621</v>
      </c>
      <c r="AC77" s="24">
        <v>2.330253270577813</v>
      </c>
      <c r="AD77" s="24">
        <v>2.3433359980743629</v>
      </c>
      <c r="AE77" s="24">
        <v>2.356418725570915</v>
      </c>
      <c r="AF77" s="24">
        <v>2.371681907650224</v>
      </c>
      <c r="AG77" s="24">
        <v>2.3847646351467748</v>
      </c>
      <c r="AH77" s="25">
        <v>2.3978473626433261</v>
      </c>
    </row>
    <row r="78" spans="1:34" x14ac:dyDescent="0.25">
      <c r="A78" s="23">
        <v>9</v>
      </c>
      <c r="B78" s="24">
        <v>1.84004304729837</v>
      </c>
      <c r="C78" s="24">
        <v>1.8474554551188269</v>
      </c>
      <c r="D78" s="24">
        <v>1.8548678629392841</v>
      </c>
      <c r="E78" s="24">
        <v>1.8635156720631501</v>
      </c>
      <c r="F78" s="24">
        <v>1.8728043727966031</v>
      </c>
      <c r="G78" s="24">
        <v>1.882468332112655</v>
      </c>
      <c r="H78" s="24">
        <v>1.892132291428708</v>
      </c>
      <c r="I78" s="24">
        <v>1.9034069106307689</v>
      </c>
      <c r="J78" s="24">
        <v>1.913070869946822</v>
      </c>
      <c r="K78" s="24">
        <v>1.9227348292628741</v>
      </c>
      <c r="L78" s="24">
        <v>1.9323987885789271</v>
      </c>
      <c r="M78" s="24">
        <v>1.9436734077809881</v>
      </c>
      <c r="N78" s="24">
        <v>1.9533373670970411</v>
      </c>
      <c r="O78" s="24">
        <v>1.963001326413093</v>
      </c>
      <c r="P78" s="24">
        <v>1.972665285729146</v>
      </c>
      <c r="Q78" s="24">
        <v>1.983939904931207</v>
      </c>
      <c r="R78" s="24">
        <v>1.99360386424726</v>
      </c>
      <c r="S78" s="24">
        <v>2.0032678235633119</v>
      </c>
      <c r="T78" s="24">
        <v>2.012931782879364</v>
      </c>
      <c r="U78" s="24">
        <v>2.0242064020814259</v>
      </c>
      <c r="V78" s="24">
        <v>2.0353468478929622</v>
      </c>
      <c r="W78" s="24">
        <v>2.0467825910035939</v>
      </c>
      <c r="X78" s="24">
        <v>2.0601242912993332</v>
      </c>
      <c r="Y78" s="24">
        <v>2.0715600344099649</v>
      </c>
      <c r="Z78" s="24">
        <v>2.0829957775205981</v>
      </c>
      <c r="AA78" s="24">
        <v>2.0944315206312298</v>
      </c>
      <c r="AB78" s="24">
        <v>2.1077732209269691</v>
      </c>
      <c r="AC78" s="24">
        <v>2.1192089640376008</v>
      </c>
      <c r="AD78" s="24">
        <v>2.130644707148234</v>
      </c>
      <c r="AE78" s="24">
        <v>2.1420804502588662</v>
      </c>
      <c r="AF78" s="24">
        <v>2.155422150554605</v>
      </c>
      <c r="AG78" s="24">
        <v>2.1668578936652372</v>
      </c>
      <c r="AH78" s="25">
        <v>2.178293636775869</v>
      </c>
    </row>
    <row r="79" spans="1:34" x14ac:dyDescent="0.25">
      <c r="A79" s="23">
        <v>9.5</v>
      </c>
      <c r="B79" s="24">
        <v>1.6937330490204421</v>
      </c>
      <c r="C79" s="24">
        <v>1.7000357343684329</v>
      </c>
      <c r="D79" s="24">
        <v>1.7063384197164251</v>
      </c>
      <c r="E79" s="24">
        <v>1.713691552622415</v>
      </c>
      <c r="F79" s="24">
        <v>1.721706253307119</v>
      </c>
      <c r="G79" s="24">
        <v>1.730063357059165</v>
      </c>
      <c r="H79" s="24">
        <v>1.738420460811211</v>
      </c>
      <c r="I79" s="24">
        <v>1.7481704151885991</v>
      </c>
      <c r="J79" s="24">
        <v>1.7565275189406451</v>
      </c>
      <c r="K79" s="24">
        <v>1.7648846226926911</v>
      </c>
      <c r="L79" s="24">
        <v>1.773241726444738</v>
      </c>
      <c r="M79" s="24">
        <v>1.7829916808221249</v>
      </c>
      <c r="N79" s="24">
        <v>1.7913487845741709</v>
      </c>
      <c r="O79" s="24">
        <v>1.799705888326218</v>
      </c>
      <c r="P79" s="24">
        <v>1.808062992078264</v>
      </c>
      <c r="Q79" s="24">
        <v>1.8178129464556509</v>
      </c>
      <c r="R79" s="24">
        <v>1.8261700502076981</v>
      </c>
      <c r="S79" s="24">
        <v>1.8345271539597441</v>
      </c>
      <c r="T79" s="24">
        <v>1.8428842577117901</v>
      </c>
      <c r="U79" s="24">
        <v>1.8526342120891779</v>
      </c>
      <c r="V79" s="24">
        <v>1.862335056150239</v>
      </c>
      <c r="W79" s="24">
        <v>1.8723046482731021</v>
      </c>
      <c r="X79" s="24">
        <v>1.88393583908311</v>
      </c>
      <c r="Y79" s="24">
        <v>1.893905431205974</v>
      </c>
      <c r="Z79" s="24">
        <v>1.903875023328838</v>
      </c>
      <c r="AA79" s="24">
        <v>1.913844615451701</v>
      </c>
      <c r="AB79" s="24">
        <v>1.925475806261709</v>
      </c>
      <c r="AC79" s="24">
        <v>1.935445398384573</v>
      </c>
      <c r="AD79" s="24">
        <v>1.945414990507436</v>
      </c>
      <c r="AE79" s="24">
        <v>1.9553845826303</v>
      </c>
      <c r="AF79" s="24">
        <v>1.967015773440308</v>
      </c>
      <c r="AG79" s="24">
        <v>1.9769853655631719</v>
      </c>
      <c r="AH79" s="25">
        <v>1.986954957686035</v>
      </c>
    </row>
    <row r="80" spans="1:34" x14ac:dyDescent="0.25">
      <c r="A80" s="23">
        <v>10</v>
      </c>
      <c r="B80" s="24">
        <v>1.5672303946031301</v>
      </c>
      <c r="C80" s="24">
        <v>1.5725743656372879</v>
      </c>
      <c r="D80" s="24">
        <v>1.577918336671446</v>
      </c>
      <c r="E80" s="24">
        <v>1.584152969544631</v>
      </c>
      <c r="F80" s="24">
        <v>1.5910529998555489</v>
      </c>
      <c r="G80" s="24">
        <v>1.5982642420218189</v>
      </c>
      <c r="H80" s="24">
        <v>1.6054754841880889</v>
      </c>
      <c r="I80" s="24">
        <v>1.6138886000487369</v>
      </c>
      <c r="J80" s="24">
        <v>1.6210998422150069</v>
      </c>
      <c r="K80" s="24">
        <v>1.6283110843812769</v>
      </c>
      <c r="L80" s="24">
        <v>1.6355223265475469</v>
      </c>
      <c r="M80" s="24">
        <v>1.6439354424081949</v>
      </c>
      <c r="N80" s="24">
        <v>1.6511466845744649</v>
      </c>
      <c r="O80" s="24">
        <v>1.6583579267407349</v>
      </c>
      <c r="P80" s="24">
        <v>1.6655691689070049</v>
      </c>
      <c r="Q80" s="24">
        <v>1.6739822847676531</v>
      </c>
      <c r="R80" s="24">
        <v>1.6811935269339231</v>
      </c>
      <c r="S80" s="24">
        <v>1.6884047691001931</v>
      </c>
      <c r="T80" s="24">
        <v>1.6956160112664631</v>
      </c>
      <c r="U80" s="24">
        <v>1.7040291271271111</v>
      </c>
      <c r="V80" s="24">
        <v>1.7124596849322591</v>
      </c>
      <c r="W80" s="24">
        <v>1.7211341058651819</v>
      </c>
      <c r="X80" s="24">
        <v>1.731254263620259</v>
      </c>
      <c r="Y80" s="24">
        <v>1.7399286845531821</v>
      </c>
      <c r="Z80" s="24">
        <v>1.7486031054861051</v>
      </c>
      <c r="AA80" s="24">
        <v>1.7572775264190279</v>
      </c>
      <c r="AB80" s="24">
        <v>1.767397684174105</v>
      </c>
      <c r="AC80" s="24">
        <v>1.7760721051070281</v>
      </c>
      <c r="AD80" s="24">
        <v>1.7847465260399511</v>
      </c>
      <c r="AE80" s="24">
        <v>1.7934209469728739</v>
      </c>
      <c r="AF80" s="24">
        <v>1.803541104727951</v>
      </c>
      <c r="AG80" s="24">
        <v>1.8122155256608741</v>
      </c>
      <c r="AH80" s="25">
        <v>1.8208899465937971</v>
      </c>
    </row>
    <row r="81" spans="1:34" x14ac:dyDescent="0.25">
      <c r="A81" s="23">
        <v>10.5</v>
      </c>
      <c r="B81" s="24">
        <v>1.458084181624292</v>
      </c>
      <c r="C81" s="24">
        <v>1.4626105929029281</v>
      </c>
      <c r="D81" s="24">
        <v>1.467137004181563</v>
      </c>
      <c r="E81" s="24">
        <v>1.472417817339972</v>
      </c>
      <c r="F81" s="24">
        <v>1.4783526533517459</v>
      </c>
      <c r="G81" s="24">
        <v>1.484569174310149</v>
      </c>
      <c r="H81" s="24">
        <v>1.490785695268551</v>
      </c>
      <c r="I81" s="24">
        <v>1.4980383030533539</v>
      </c>
      <c r="J81" s="24">
        <v>1.5042548240117559</v>
      </c>
      <c r="K81" s="24">
        <v>1.5104713449701579</v>
      </c>
      <c r="L81" s="24">
        <v>1.516687865928561</v>
      </c>
      <c r="M81" s="24">
        <v>1.5239404737133631</v>
      </c>
      <c r="N81" s="24">
        <v>1.5301569946717659</v>
      </c>
      <c r="O81" s="24">
        <v>1.5363735156301681</v>
      </c>
      <c r="P81" s="24">
        <v>1.5425900365885701</v>
      </c>
      <c r="Q81" s="24">
        <v>1.549842644373373</v>
      </c>
      <c r="R81" s="24">
        <v>1.556059165331775</v>
      </c>
      <c r="S81" s="24">
        <v>1.5622756862901781</v>
      </c>
      <c r="T81" s="24">
        <v>1.5684922072485801</v>
      </c>
      <c r="U81" s="24">
        <v>1.575744815033383</v>
      </c>
      <c r="V81" s="24">
        <v>1.583064548476858</v>
      </c>
      <c r="W81" s="24">
        <v>1.590604924417347</v>
      </c>
      <c r="X81" s="24">
        <v>1.599402029681251</v>
      </c>
      <c r="Y81" s="24">
        <v>1.6069424056217401</v>
      </c>
      <c r="Z81" s="24">
        <v>1.61448278156223</v>
      </c>
      <c r="AA81" s="24">
        <v>1.6220231575027191</v>
      </c>
      <c r="AB81" s="24">
        <v>1.6308202627666231</v>
      </c>
      <c r="AC81" s="24">
        <v>1.6383606387071119</v>
      </c>
      <c r="AD81" s="24">
        <v>1.6459010146476021</v>
      </c>
      <c r="AE81" s="24">
        <v>1.6534413905880909</v>
      </c>
      <c r="AF81" s="24">
        <v>1.6622384958519949</v>
      </c>
      <c r="AG81" s="24">
        <v>1.6697788717924851</v>
      </c>
      <c r="AH81" s="25">
        <v>1.6773192477329739</v>
      </c>
    </row>
    <row r="82" spans="1:34" x14ac:dyDescent="0.25">
      <c r="A82" s="23">
        <v>11</v>
      </c>
      <c r="B82" s="24">
        <v>1.36400553067565</v>
      </c>
      <c r="C82" s="24">
        <v>1.367845683156752</v>
      </c>
      <c r="D82" s="24">
        <v>1.371685835637855</v>
      </c>
      <c r="E82" s="24">
        <v>1.376166013532474</v>
      </c>
      <c r="F82" s="24">
        <v>1.381275277719427</v>
      </c>
      <c r="G82" s="24">
        <v>1.386638364247549</v>
      </c>
      <c r="H82" s="24">
        <v>1.3920014507756719</v>
      </c>
      <c r="I82" s="24">
        <v>1.3982583850584811</v>
      </c>
      <c r="J82" s="24">
        <v>1.403621471586604</v>
      </c>
      <c r="K82" s="24">
        <v>1.408984558114726</v>
      </c>
      <c r="L82" s="24">
        <v>1.414347644642848</v>
      </c>
      <c r="M82" s="24">
        <v>1.4206045789256581</v>
      </c>
      <c r="N82" s="24">
        <v>1.4259676654537801</v>
      </c>
      <c r="O82" s="24">
        <v>1.431330751981903</v>
      </c>
      <c r="P82" s="24">
        <v>1.436693838510025</v>
      </c>
      <c r="Q82" s="24">
        <v>1.442950772792835</v>
      </c>
      <c r="R82" s="24">
        <v>1.448313859320957</v>
      </c>
      <c r="S82" s="24">
        <v>1.453676945849079</v>
      </c>
      <c r="T82" s="24">
        <v>1.4590400323772019</v>
      </c>
      <c r="U82" s="24">
        <v>1.4652969666600111</v>
      </c>
      <c r="V82" s="24">
        <v>1.471655484035733</v>
      </c>
      <c r="W82" s="24">
        <v>1.478213087580974</v>
      </c>
      <c r="X82" s="24">
        <v>1.485863625050422</v>
      </c>
      <c r="Y82" s="24">
        <v>1.4924212285956631</v>
      </c>
      <c r="Z82" s="24">
        <v>1.498978832140903</v>
      </c>
      <c r="AA82" s="24">
        <v>1.505536435686144</v>
      </c>
      <c r="AB82" s="24">
        <v>1.513186973155592</v>
      </c>
      <c r="AC82" s="24">
        <v>1.519744576700834</v>
      </c>
      <c r="AD82" s="24">
        <v>1.5263021802460739</v>
      </c>
      <c r="AE82" s="24">
        <v>1.5328597837913149</v>
      </c>
      <c r="AF82" s="24">
        <v>1.5405103212607629</v>
      </c>
      <c r="AG82" s="24">
        <v>1.547067924806004</v>
      </c>
      <c r="AH82" s="25">
        <v>1.553625528351245</v>
      </c>
    </row>
    <row r="83" spans="1:34" x14ac:dyDescent="0.25">
      <c r="A83" s="23">
        <v>11.5</v>
      </c>
      <c r="B83" s="24">
        <v>1.282867585362792</v>
      </c>
      <c r="C83" s="24">
        <v>1.2861429264040301</v>
      </c>
      <c r="D83" s="24">
        <v>1.2894182674452681</v>
      </c>
      <c r="E83" s="24">
        <v>1.2932394986600451</v>
      </c>
      <c r="F83" s="24">
        <v>1.297652959896175</v>
      </c>
      <c r="G83" s="24">
        <v>1.3022940451712841</v>
      </c>
      <c r="H83" s="24">
        <v>1.3069351304463921</v>
      </c>
      <c r="I83" s="24">
        <v>1.312349729934019</v>
      </c>
      <c r="J83" s="24">
        <v>1.3169908152091281</v>
      </c>
      <c r="K83" s="24">
        <v>1.3216319004842361</v>
      </c>
      <c r="L83" s="24">
        <v>1.3262729857593449</v>
      </c>
      <c r="M83" s="24">
        <v>1.3316875852469721</v>
      </c>
      <c r="N83" s="24">
        <v>1.33632867052208</v>
      </c>
      <c r="O83" s="24">
        <v>1.3409697557971889</v>
      </c>
      <c r="P83" s="24">
        <v>1.3456108410722969</v>
      </c>
      <c r="Q83" s="24">
        <v>1.351025440559924</v>
      </c>
      <c r="R83" s="24">
        <v>1.3556665258350331</v>
      </c>
      <c r="S83" s="24">
        <v>1.3603076111101411</v>
      </c>
      <c r="T83" s="24">
        <v>1.36494869638525</v>
      </c>
      <c r="U83" s="24">
        <v>1.3703632958728771</v>
      </c>
      <c r="V83" s="24">
        <v>1.3759003518744419</v>
      </c>
      <c r="W83" s="24">
        <v>1.381616602021299</v>
      </c>
      <c r="X83" s="24">
        <v>1.3882855605259661</v>
      </c>
      <c r="Y83" s="24">
        <v>1.3940018106728229</v>
      </c>
      <c r="Z83" s="24">
        <v>1.39971806081968</v>
      </c>
      <c r="AA83" s="24">
        <v>1.405434310966537</v>
      </c>
      <c r="AB83" s="24">
        <v>1.4121032694712039</v>
      </c>
      <c r="AC83" s="24">
        <v>1.417819519618061</v>
      </c>
      <c r="AD83" s="24">
        <v>1.423535769764918</v>
      </c>
      <c r="AE83" s="24">
        <v>1.429252019911776</v>
      </c>
      <c r="AF83" s="24">
        <v>1.435920978416442</v>
      </c>
      <c r="AG83" s="24">
        <v>1.441637228563299</v>
      </c>
      <c r="AH83" s="25">
        <v>1.447353478710157</v>
      </c>
    </row>
    <row r="84" spans="1:34" x14ac:dyDescent="0.25">
      <c r="A84" s="23">
        <v>12</v>
      </c>
      <c r="B84" s="24">
        <v>1.212705512305146</v>
      </c>
      <c r="C84" s="24">
        <v>1.215527635663866</v>
      </c>
      <c r="D84" s="24">
        <v>1.2183497590225849</v>
      </c>
      <c r="E84" s="24">
        <v>1.2216422362744239</v>
      </c>
      <c r="F84" s="24">
        <v>1.2254798098334101</v>
      </c>
      <c r="G84" s="24">
        <v>1.2295204734324501</v>
      </c>
      <c r="H84" s="24">
        <v>1.2335611370314901</v>
      </c>
      <c r="I84" s="24">
        <v>1.2382752445637031</v>
      </c>
      <c r="J84" s="24">
        <v>1.2423159081627431</v>
      </c>
      <c r="K84" s="24">
        <v>1.246356571761783</v>
      </c>
      <c r="L84" s="24">
        <v>1.250397235360823</v>
      </c>
      <c r="M84" s="24">
        <v>1.2551113428930361</v>
      </c>
      <c r="N84" s="24">
        <v>1.259152006492076</v>
      </c>
      <c r="O84" s="24">
        <v>1.263192670091116</v>
      </c>
      <c r="P84" s="24">
        <v>1.267233333690156</v>
      </c>
      <c r="Q84" s="24">
        <v>1.271947441222369</v>
      </c>
      <c r="R84" s="24">
        <v>1.275988104821409</v>
      </c>
      <c r="S84" s="24">
        <v>1.2800287684204481</v>
      </c>
      <c r="T84" s="24">
        <v>1.2840694320194881</v>
      </c>
      <c r="U84" s="24">
        <v>1.2887835395517011</v>
      </c>
      <c r="V84" s="24">
        <v>1.2936290352723889</v>
      </c>
      <c r="W84" s="24">
        <v>1.298635497417405</v>
      </c>
      <c r="X84" s="24">
        <v>1.3044763699199251</v>
      </c>
      <c r="Y84" s="24">
        <v>1.3094828320649421</v>
      </c>
      <c r="Z84" s="24">
        <v>1.3144892942099591</v>
      </c>
      <c r="AA84" s="24">
        <v>1.319495756354975</v>
      </c>
      <c r="AB84" s="24">
        <v>1.325336628857495</v>
      </c>
      <c r="AC84" s="24">
        <v>1.330343091002512</v>
      </c>
      <c r="AD84" s="24">
        <v>1.335349553147529</v>
      </c>
      <c r="AE84" s="24">
        <v>1.340356015292546</v>
      </c>
      <c r="AF84" s="24">
        <v>1.346196887795065</v>
      </c>
      <c r="AG84" s="24">
        <v>1.351203349940082</v>
      </c>
      <c r="AH84" s="25">
        <v>1.3562098120850989</v>
      </c>
    </row>
    <row r="85" spans="1:34" x14ac:dyDescent="0.25">
      <c r="A85" s="23">
        <v>12.5</v>
      </c>
      <c r="B85" s="24">
        <v>1.151716501136014</v>
      </c>
      <c r="C85" s="24">
        <v>1.15418714696924</v>
      </c>
      <c r="D85" s="24">
        <v>1.1566577928024671</v>
      </c>
      <c r="E85" s="24">
        <v>1.159540212941232</v>
      </c>
      <c r="F85" s="24">
        <v>1.162911960496432</v>
      </c>
      <c r="G85" s="24">
        <v>1.166463928396027</v>
      </c>
      <c r="H85" s="24">
        <v>1.170015896295622</v>
      </c>
      <c r="I85" s="24">
        <v>1.1741598588451501</v>
      </c>
      <c r="J85" s="24">
        <v>1.1777118267447451</v>
      </c>
      <c r="K85" s="24">
        <v>1.1812637946443401</v>
      </c>
      <c r="L85" s="24">
        <v>1.1848157625439351</v>
      </c>
      <c r="M85" s="24">
        <v>1.188959725093462</v>
      </c>
      <c r="N85" s="24">
        <v>1.192511692993057</v>
      </c>
      <c r="O85" s="24">
        <v>1.196063660892652</v>
      </c>
      <c r="P85" s="24">
        <v>1.199615628792247</v>
      </c>
      <c r="Q85" s="24">
        <v>1.2037595913417749</v>
      </c>
      <c r="R85" s="24">
        <v>1.2073115592413699</v>
      </c>
      <c r="S85" s="24">
        <v>1.2108635271409649</v>
      </c>
      <c r="T85" s="24">
        <v>1.2144154950405599</v>
      </c>
      <c r="U85" s="24">
        <v>1.218559457590088</v>
      </c>
      <c r="V85" s="24">
        <v>1.222833440522852</v>
      </c>
      <c r="W85" s="24">
        <v>1.2272518264622501</v>
      </c>
      <c r="X85" s="24">
        <v>1.2324066100582141</v>
      </c>
      <c r="Y85" s="24">
        <v>1.2368249959976121</v>
      </c>
      <c r="Z85" s="24">
        <v>1.2412433819370099</v>
      </c>
      <c r="AA85" s="24">
        <v>1.245661767876407</v>
      </c>
      <c r="AB85" s="24">
        <v>1.2508165514723719</v>
      </c>
      <c r="AC85" s="24">
        <v>1.2552349374117699</v>
      </c>
      <c r="AD85" s="24">
        <v>1.259653323351168</v>
      </c>
      <c r="AE85" s="24">
        <v>1.2640717092905649</v>
      </c>
      <c r="AF85" s="24">
        <v>1.26922649288653</v>
      </c>
      <c r="AG85" s="24">
        <v>1.273644878825928</v>
      </c>
      <c r="AH85" s="25">
        <v>1.2780632647653249</v>
      </c>
    </row>
    <row r="86" spans="1:34" x14ac:dyDescent="0.25">
      <c r="A86" s="23">
        <v>13</v>
      </c>
      <c r="B86" s="24">
        <v>1.0982597645025489</v>
      </c>
      <c r="C86" s="24">
        <v>1.100470819366987</v>
      </c>
      <c r="D86" s="24">
        <v>1.1026818742314259</v>
      </c>
      <c r="E86" s="24">
        <v>1.1052614382399371</v>
      </c>
      <c r="F86" s="24">
        <v>1.1082675678643881</v>
      </c>
      <c r="G86" s="24">
        <v>1.1114327124408401</v>
      </c>
      <c r="H86" s="24">
        <v>1.114597857017293</v>
      </c>
      <c r="I86" s="24">
        <v>1.118290525689821</v>
      </c>
      <c r="J86" s="24">
        <v>1.1214556702662739</v>
      </c>
      <c r="K86" s="24">
        <v>1.1246208148427259</v>
      </c>
      <c r="L86" s="24">
        <v>1.127785959419179</v>
      </c>
      <c r="M86" s="24">
        <v>1.1314786280917071</v>
      </c>
      <c r="N86" s="24">
        <v>1.13464377266816</v>
      </c>
      <c r="O86" s="24">
        <v>1.1378089172446131</v>
      </c>
      <c r="P86" s="24">
        <v>1.1409740618210651</v>
      </c>
      <c r="Q86" s="24">
        <v>1.1446667304935929</v>
      </c>
      <c r="R86" s="24">
        <v>1.147831875070046</v>
      </c>
      <c r="S86" s="24">
        <v>1.1509970196464989</v>
      </c>
      <c r="T86" s="24">
        <v>1.1541621642229509</v>
      </c>
      <c r="U86" s="24">
        <v>1.1578548328954801</v>
      </c>
      <c r="V86" s="24">
        <v>1.161667496932955</v>
      </c>
      <c r="W86" s="24">
        <v>1.1656096648626351</v>
      </c>
      <c r="X86" s="24">
        <v>1.1702088607805941</v>
      </c>
      <c r="Y86" s="24">
        <v>1.1741510287102741</v>
      </c>
      <c r="Z86" s="24">
        <v>1.1780931966399539</v>
      </c>
      <c r="AA86" s="24">
        <v>1.182035364569634</v>
      </c>
      <c r="AB86" s="24">
        <v>1.1866345604875941</v>
      </c>
      <c r="AC86" s="24">
        <v>1.190576728417273</v>
      </c>
      <c r="AD86" s="24">
        <v>1.1945188963469531</v>
      </c>
      <c r="AE86" s="24">
        <v>1.1984610642766329</v>
      </c>
      <c r="AF86" s="24">
        <v>1.203060260194593</v>
      </c>
      <c r="AG86" s="24">
        <v>1.2070024281242731</v>
      </c>
      <c r="AH86" s="25">
        <v>1.210944596053952</v>
      </c>
    </row>
    <row r="87" spans="1:34" x14ac:dyDescent="0.25">
      <c r="A87" s="23">
        <v>13.5</v>
      </c>
      <c r="B87" s="24">
        <v>1.05085653806576</v>
      </c>
      <c r="C87" s="24">
        <v>1.052890034917793</v>
      </c>
      <c r="D87" s="24">
        <v>1.0549235317698269</v>
      </c>
      <c r="E87" s="24">
        <v>1.0572959447638659</v>
      </c>
      <c r="F87" s="24">
        <v>1.0600268109302811</v>
      </c>
      <c r="G87" s="24">
        <v>1.062897150959573</v>
      </c>
      <c r="H87" s="24">
        <v>1.065767490988865</v>
      </c>
      <c r="I87" s="24">
        <v>1.069116221023038</v>
      </c>
      <c r="J87" s="24">
        <v>1.07198656105233</v>
      </c>
      <c r="K87" s="24">
        <v>1.074856901081622</v>
      </c>
      <c r="L87" s="24">
        <v>1.0777272411109129</v>
      </c>
      <c r="M87" s="24">
        <v>1.081075971145087</v>
      </c>
      <c r="N87" s="24">
        <v>1.083946311174379</v>
      </c>
      <c r="O87" s="24">
        <v>1.0868166512036701</v>
      </c>
      <c r="P87" s="24">
        <v>1.0896869912329621</v>
      </c>
      <c r="Q87" s="24">
        <v>1.093035721267136</v>
      </c>
      <c r="R87" s="24">
        <v>1.0959060612964271</v>
      </c>
      <c r="S87" s="24">
        <v>1.0987764013257191</v>
      </c>
      <c r="T87" s="24">
        <v>1.1016467413550111</v>
      </c>
      <c r="U87" s="24">
        <v>1.1049954713891841</v>
      </c>
      <c r="V87" s="24">
        <v>1.108447156823684</v>
      </c>
      <c r="W87" s="24">
        <v>1.1120151113392249</v>
      </c>
      <c r="X87" s="24">
        <v>1.1161777249406899</v>
      </c>
      <c r="Y87" s="24">
        <v>1.119745679456231</v>
      </c>
      <c r="Z87" s="24">
        <v>1.123313633971772</v>
      </c>
      <c r="AA87" s="24">
        <v>1.1268815884873129</v>
      </c>
      <c r="AB87" s="24">
        <v>1.1310442020887781</v>
      </c>
      <c r="AC87" s="24">
        <v>1.134612156604319</v>
      </c>
      <c r="AD87" s="24">
        <v>1.1381801111198611</v>
      </c>
      <c r="AE87" s="24">
        <v>1.141748065635402</v>
      </c>
      <c r="AF87" s="24">
        <v>1.145910679236867</v>
      </c>
      <c r="AG87" s="24">
        <v>1.1494786337524081</v>
      </c>
      <c r="AH87" s="25">
        <v>1.153046588267949</v>
      </c>
    </row>
    <row r="88" spans="1:34" x14ac:dyDescent="0.25">
      <c r="A88" s="23">
        <v>14</v>
      </c>
      <c r="B88" s="24">
        <v>1.008190080500516</v>
      </c>
      <c r="C88" s="24">
        <v>1.0101181986962069</v>
      </c>
      <c r="D88" s="24">
        <v>1.0120463168918981</v>
      </c>
      <c r="E88" s="24">
        <v>1.014295788120203</v>
      </c>
      <c r="F88" s="24">
        <v>1.0168318917009771</v>
      </c>
      <c r="G88" s="24">
        <v>1.0194895923587679</v>
      </c>
      <c r="H88" s="24">
        <v>1.022147293016558</v>
      </c>
      <c r="I88" s="24">
        <v>1.025247943783981</v>
      </c>
      <c r="J88" s="24">
        <v>1.0279056444417709</v>
      </c>
      <c r="K88" s="24">
        <v>1.0305633450995619</v>
      </c>
      <c r="L88" s="24">
        <v>1.0332210457573521</v>
      </c>
      <c r="M88" s="24">
        <v>1.036321696524775</v>
      </c>
      <c r="N88" s="24">
        <v>1.0389793971825649</v>
      </c>
      <c r="O88" s="24">
        <v>1.041637097840356</v>
      </c>
      <c r="P88" s="24">
        <v>1.0442947984981461</v>
      </c>
      <c r="Q88" s="24">
        <v>1.0473954492655679</v>
      </c>
      <c r="R88" s="24">
        <v>1.050053149923359</v>
      </c>
      <c r="S88" s="24">
        <v>1.0527108505811491</v>
      </c>
      <c r="T88" s="24">
        <v>1.0553685512389399</v>
      </c>
      <c r="U88" s="24">
        <v>1.058469202006362</v>
      </c>
      <c r="V88" s="24">
        <v>1.0616503955298779</v>
      </c>
      <c r="W88" s="24">
        <v>1.0649362876265389</v>
      </c>
      <c r="X88" s="24">
        <v>1.068769828405977</v>
      </c>
      <c r="Y88" s="24">
        <v>1.072055720502638</v>
      </c>
      <c r="Z88" s="24">
        <v>1.0753416125992989</v>
      </c>
      <c r="AA88" s="24">
        <v>1.0786275046959599</v>
      </c>
      <c r="AB88" s="24">
        <v>1.082461045475398</v>
      </c>
      <c r="AC88" s="24">
        <v>1.085746937572059</v>
      </c>
      <c r="AD88" s="24">
        <v>1.0890328296687199</v>
      </c>
      <c r="AE88" s="24">
        <v>1.0923187217653809</v>
      </c>
      <c r="AF88" s="24">
        <v>1.096152262544819</v>
      </c>
      <c r="AG88" s="24">
        <v>1.09943815464148</v>
      </c>
      <c r="AH88" s="25">
        <v>1.102724046738141</v>
      </c>
    </row>
    <row r="89" spans="1:34" x14ac:dyDescent="0.25">
      <c r="A89" s="23">
        <v>14.5</v>
      </c>
      <c r="B89" s="24">
        <v>0.96910567349553678</v>
      </c>
      <c r="C89" s="24">
        <v>0.97099073879062492</v>
      </c>
      <c r="D89" s="24">
        <v>0.97287580408571306</v>
      </c>
      <c r="E89" s="24">
        <v>0.97507504692998259</v>
      </c>
      <c r="F89" s="24">
        <v>0.97748703519718783</v>
      </c>
      <c r="G89" s="24">
        <v>0.98000440805881639</v>
      </c>
      <c r="H89" s="24">
        <v>0.98252178092044484</v>
      </c>
      <c r="I89" s="24">
        <v>0.98545871592567824</v>
      </c>
      <c r="J89" s="24">
        <v>0.98797608878730681</v>
      </c>
      <c r="K89" s="24">
        <v>0.99049346164893537</v>
      </c>
      <c r="L89" s="24">
        <v>0.99301083451056382</v>
      </c>
      <c r="M89" s="24">
        <v>0.99594776951579722</v>
      </c>
      <c r="N89" s="24">
        <v>0.99846514237742579</v>
      </c>
      <c r="O89" s="24">
        <v>1.0009825152390539</v>
      </c>
      <c r="P89" s="24">
        <v>1.0034998881006829</v>
      </c>
      <c r="Q89" s="24">
        <v>1.006436823105916</v>
      </c>
      <c r="R89" s="24">
        <v>1.008954195967545</v>
      </c>
      <c r="S89" s="24">
        <v>1.0114715688291731</v>
      </c>
      <c r="T89" s="24">
        <v>1.0139889416908019</v>
      </c>
      <c r="U89" s="24">
        <v>1.016925876696035</v>
      </c>
      <c r="V89" s="24">
        <v>1.0199172114002379</v>
      </c>
      <c r="W89" s="24">
        <v>1.023003338472956</v>
      </c>
      <c r="X89" s="24">
        <v>1.0266038200577929</v>
      </c>
      <c r="Y89" s="24">
        <v>1.0296899471305101</v>
      </c>
      <c r="Z89" s="24">
        <v>1.0327760742032279</v>
      </c>
      <c r="AA89" s="24">
        <v>1.035862201275946</v>
      </c>
      <c r="AB89" s="24">
        <v>1.0394626828607829</v>
      </c>
      <c r="AC89" s="24">
        <v>1.042548809933501</v>
      </c>
      <c r="AD89" s="24">
        <v>1.0456349370062179</v>
      </c>
      <c r="AE89" s="24">
        <v>1.0487210640789359</v>
      </c>
      <c r="AF89" s="24">
        <v>1.0523215456637729</v>
      </c>
      <c r="AG89" s="24">
        <v>1.0554076727364901</v>
      </c>
      <c r="AH89" s="25">
        <v>1.0584937998092081</v>
      </c>
    </row>
    <row r="90" spans="1:34" x14ac:dyDescent="0.25">
      <c r="A90" s="23">
        <v>15</v>
      </c>
      <c r="B90" s="24">
        <v>0.93261062175341158</v>
      </c>
      <c r="C90" s="24">
        <v>0.93450510630331685</v>
      </c>
      <c r="D90" s="24">
        <v>0.936399590853222</v>
      </c>
      <c r="E90" s="24">
        <v>0.93860982282811145</v>
      </c>
      <c r="F90" s="24">
        <v>0.94095848945349847</v>
      </c>
      <c r="G90" s="24">
        <v>0.94339799249398193</v>
      </c>
      <c r="H90" s="24">
        <v>0.94583749553446528</v>
      </c>
      <c r="I90" s="24">
        <v>0.94868358241502937</v>
      </c>
      <c r="J90" s="24">
        <v>0.95112308545551272</v>
      </c>
      <c r="K90" s="24">
        <v>0.95356258849599618</v>
      </c>
      <c r="L90" s="24">
        <v>0.95600209153647953</v>
      </c>
      <c r="M90" s="24">
        <v>0.95884817841704362</v>
      </c>
      <c r="N90" s="24">
        <v>0.96128768145752697</v>
      </c>
      <c r="O90" s="24">
        <v>0.96372718449801043</v>
      </c>
      <c r="P90" s="24">
        <v>0.96616668753849377</v>
      </c>
      <c r="Q90" s="24">
        <v>0.96901277441905787</v>
      </c>
      <c r="R90" s="24">
        <v>0.97145227745954121</v>
      </c>
      <c r="S90" s="24">
        <v>0.97389178050002467</v>
      </c>
      <c r="T90" s="24">
        <v>0.97633128354050802</v>
      </c>
      <c r="U90" s="24">
        <v>0.97917737042107211</v>
      </c>
      <c r="V90" s="24">
        <v>0.98204962579731103</v>
      </c>
      <c r="W90" s="24">
        <v>0.98500843164070107</v>
      </c>
      <c r="X90" s="24">
        <v>0.98846037179132284</v>
      </c>
      <c r="Y90" s="24">
        <v>0.99141917763471299</v>
      </c>
      <c r="Z90" s="24">
        <v>0.99437798347810302</v>
      </c>
      <c r="AA90" s="24">
        <v>0.99733678932149306</v>
      </c>
      <c r="AB90" s="24">
        <v>1.0007887294721149</v>
      </c>
      <c r="AC90" s="24">
        <v>1.003747535315505</v>
      </c>
      <c r="AD90" s="24">
        <v>1.006706341158895</v>
      </c>
      <c r="AE90" s="24">
        <v>1.009665147002285</v>
      </c>
      <c r="AF90" s="24">
        <v>1.0131170871529069</v>
      </c>
      <c r="AG90" s="24">
        <v>1.016075892996297</v>
      </c>
      <c r="AH90" s="25">
        <v>1.019034698839687</v>
      </c>
    </row>
    <row r="91" spans="1:34" x14ac:dyDescent="0.25">
      <c r="A91" s="23">
        <v>15.5</v>
      </c>
      <c r="B91" s="24">
        <v>0.89787425299058155</v>
      </c>
      <c r="C91" s="24">
        <v>0.89982077535040217</v>
      </c>
      <c r="D91" s="24">
        <v>0.90176729771022268</v>
      </c>
      <c r="E91" s="24">
        <v>0.9040382404633468</v>
      </c>
      <c r="F91" s="24">
        <v>0.90637452551834652</v>
      </c>
      <c r="G91" s="24">
        <v>0.90878876311238221</v>
      </c>
      <c r="H91" s="24">
        <v>0.9112030007064178</v>
      </c>
      <c r="I91" s="24">
        <v>0.91401961123279274</v>
      </c>
      <c r="J91" s="24">
        <v>0.91643384882682832</v>
      </c>
      <c r="K91" s="24">
        <v>0.91884808642086402</v>
      </c>
      <c r="L91" s="24">
        <v>0.9212623240148996</v>
      </c>
      <c r="M91" s="24">
        <v>0.92407893454127454</v>
      </c>
      <c r="N91" s="24">
        <v>0.92649317213531013</v>
      </c>
      <c r="O91" s="24">
        <v>0.92890740972934582</v>
      </c>
      <c r="P91" s="24">
        <v>0.93132164732338141</v>
      </c>
      <c r="Q91" s="24">
        <v>0.93413825784975635</v>
      </c>
      <c r="R91" s="24">
        <v>0.93655249544379193</v>
      </c>
      <c r="S91" s="24">
        <v>0.93896673303782763</v>
      </c>
      <c r="T91" s="24">
        <v>0.94138097063186321</v>
      </c>
      <c r="U91" s="24">
        <v>0.94419758115823815</v>
      </c>
      <c r="V91" s="24">
        <v>0.94701168309754102</v>
      </c>
      <c r="W91" s="24">
        <v>0.94990575790589726</v>
      </c>
      <c r="X91" s="24">
        <v>0.95328217851564634</v>
      </c>
      <c r="Y91" s="24">
        <v>0.95617625332400258</v>
      </c>
      <c r="Z91" s="24">
        <v>0.95907032813235893</v>
      </c>
      <c r="AA91" s="24">
        <v>0.96196440294071517</v>
      </c>
      <c r="AB91" s="24">
        <v>0.96534082355046424</v>
      </c>
      <c r="AC91" s="24">
        <v>0.96823489835882048</v>
      </c>
      <c r="AD91" s="24">
        <v>0.97112897316717683</v>
      </c>
      <c r="AE91" s="24">
        <v>0.97402304797553307</v>
      </c>
      <c r="AF91" s="24">
        <v>0.97739946858528215</v>
      </c>
      <c r="AG91" s="24">
        <v>0.98029354339363839</v>
      </c>
      <c r="AH91" s="25">
        <v>0.98318761820199474</v>
      </c>
    </row>
    <row r="92" spans="1:34" x14ac:dyDescent="0.25">
      <c r="A92" s="23">
        <v>16</v>
      </c>
      <c r="B92" s="24">
        <v>0.86422791793734033</v>
      </c>
      <c r="C92" s="24">
        <v>0.86625924306185298</v>
      </c>
      <c r="D92" s="24">
        <v>0.86829056818636563</v>
      </c>
      <c r="E92" s="24">
        <v>0.87066044749829707</v>
      </c>
      <c r="F92" s="24">
        <v>0.87302543745401773</v>
      </c>
      <c r="G92" s="24">
        <v>0.87545716037597987</v>
      </c>
      <c r="H92" s="24">
        <v>0.87788888329794212</v>
      </c>
      <c r="I92" s="24">
        <v>0.88072589337356466</v>
      </c>
      <c r="J92" s="24">
        <v>0.88315761629552691</v>
      </c>
      <c r="K92" s="24">
        <v>0.88558933921748906</v>
      </c>
      <c r="L92" s="24">
        <v>0.88802106213945131</v>
      </c>
      <c r="M92" s="24">
        <v>0.89085807221507385</v>
      </c>
      <c r="N92" s="24">
        <v>0.8932897951370361</v>
      </c>
      <c r="O92" s="24">
        <v>0.89572151805899825</v>
      </c>
      <c r="P92" s="24">
        <v>0.8981532409809605</v>
      </c>
      <c r="Q92" s="24">
        <v>0.90099025105658304</v>
      </c>
      <c r="R92" s="24">
        <v>0.90342197397854529</v>
      </c>
      <c r="S92" s="24">
        <v>0.90585369690050743</v>
      </c>
      <c r="T92" s="24">
        <v>0.90828541982246969</v>
      </c>
      <c r="U92" s="24">
        <v>0.91112242989809222</v>
      </c>
      <c r="V92" s="24">
        <v>0.91392945069116671</v>
      </c>
      <c r="W92" s="24">
        <v>0.91681153105846369</v>
      </c>
      <c r="X92" s="24">
        <v>0.92017395815364345</v>
      </c>
      <c r="Y92" s="24">
        <v>0.92305603852094043</v>
      </c>
      <c r="Z92" s="24">
        <v>0.92593811888823729</v>
      </c>
      <c r="AA92" s="24">
        <v>0.92882019925553427</v>
      </c>
      <c r="AB92" s="24">
        <v>0.93218262635071403</v>
      </c>
      <c r="AC92" s="24">
        <v>0.93506470671801101</v>
      </c>
      <c r="AD92" s="24">
        <v>0.93794678708530788</v>
      </c>
      <c r="AE92" s="24">
        <v>0.94082886745260486</v>
      </c>
      <c r="AF92" s="24">
        <v>0.94419129454778461</v>
      </c>
      <c r="AG92" s="24">
        <v>0.94707337491508159</v>
      </c>
      <c r="AH92" s="25">
        <v>0.94995545528237846</v>
      </c>
    </row>
    <row r="93" spans="1:34" x14ac:dyDescent="0.25">
      <c r="A93" s="23">
        <v>16.5</v>
      </c>
      <c r="B93" s="24">
        <v>0.83116499033783708</v>
      </c>
      <c r="C93" s="24">
        <v>0.83330402958149785</v>
      </c>
      <c r="D93" s="24">
        <v>0.83544306882515873</v>
      </c>
      <c r="E93" s="24">
        <v>0.83793861460942964</v>
      </c>
      <c r="F93" s="24">
        <v>0.84036354233665878</v>
      </c>
      <c r="G93" s="24">
        <v>0.84284564776060156</v>
      </c>
      <c r="H93" s="24">
        <v>0.84532775318454423</v>
      </c>
      <c r="I93" s="24">
        <v>0.84822354284581081</v>
      </c>
      <c r="J93" s="24">
        <v>0.85070564826975359</v>
      </c>
      <c r="K93" s="24">
        <v>0.85318775369369637</v>
      </c>
      <c r="L93" s="24">
        <v>0.85566985911763904</v>
      </c>
      <c r="M93" s="24">
        <v>0.85856564877890562</v>
      </c>
      <c r="N93" s="24">
        <v>0.8610477542028484</v>
      </c>
      <c r="O93" s="24">
        <v>0.86352985962679119</v>
      </c>
      <c r="P93" s="24">
        <v>0.86601196505073386</v>
      </c>
      <c r="Q93" s="24">
        <v>0.86890775471200044</v>
      </c>
      <c r="R93" s="24">
        <v>0.87138986013594322</v>
      </c>
      <c r="S93" s="24">
        <v>0.873871965559886</v>
      </c>
      <c r="T93" s="24">
        <v>0.87635407098382867</v>
      </c>
      <c r="U93" s="24">
        <v>0.87924986064509525</v>
      </c>
      <c r="V93" s="24">
        <v>0.88209101898232645</v>
      </c>
      <c r="W93" s="24">
        <v>0.88500398790221524</v>
      </c>
      <c r="X93" s="24">
        <v>0.88840245164208564</v>
      </c>
      <c r="Y93" s="24">
        <v>0.89131542056197444</v>
      </c>
      <c r="Z93" s="24">
        <v>0.89422838948186334</v>
      </c>
      <c r="AA93" s="24">
        <v>0.89714135840175213</v>
      </c>
      <c r="AB93" s="24">
        <v>0.90053982214162254</v>
      </c>
      <c r="AC93" s="24">
        <v>0.90345279106151133</v>
      </c>
      <c r="AD93" s="24">
        <v>0.90636575998140023</v>
      </c>
      <c r="AE93" s="24">
        <v>0.90927872890128902</v>
      </c>
      <c r="AF93" s="24">
        <v>0.91267719264115943</v>
      </c>
      <c r="AG93" s="24">
        <v>0.91559016156104822</v>
      </c>
      <c r="AH93" s="25">
        <v>0.91850313048093712</v>
      </c>
    </row>
    <row r="94" spans="1:34" x14ac:dyDescent="0.25">
      <c r="A94" s="23">
        <v>17</v>
      </c>
      <c r="B94" s="24">
        <v>0.79834086695010886</v>
      </c>
      <c r="C94" s="24">
        <v>0.80060067806705204</v>
      </c>
      <c r="D94" s="24">
        <v>0.80286048918399511</v>
      </c>
      <c r="E94" s="24">
        <v>0.80549693548709556</v>
      </c>
      <c r="F94" s="24">
        <v>0.80800318025629947</v>
      </c>
      <c r="G94" s="24">
        <v>0.81055871175595562</v>
      </c>
      <c r="H94" s="24">
        <v>0.81311424325561166</v>
      </c>
      <c r="I94" s="24">
        <v>0.81609569667187709</v>
      </c>
      <c r="J94" s="24">
        <v>0.81865122817153324</v>
      </c>
      <c r="K94" s="24">
        <v>0.82120675967118939</v>
      </c>
      <c r="L94" s="24">
        <v>0.82376229117084543</v>
      </c>
      <c r="M94" s="24">
        <v>0.82674374458711086</v>
      </c>
      <c r="N94" s="24">
        <v>0.82929927608676701</v>
      </c>
      <c r="O94" s="24">
        <v>0.83185480758642316</v>
      </c>
      <c r="P94" s="24">
        <v>0.8344103390860792</v>
      </c>
      <c r="Q94" s="24">
        <v>0.83739179250234463</v>
      </c>
      <c r="R94" s="24">
        <v>0.83994732400200078</v>
      </c>
      <c r="S94" s="24">
        <v>0.84250285550165693</v>
      </c>
      <c r="T94" s="24">
        <v>0.84505838700131297</v>
      </c>
      <c r="U94" s="24">
        <v>0.84803984041757841</v>
      </c>
      <c r="V94" s="24">
        <v>0.85094650138903083</v>
      </c>
      <c r="W94" s="24">
        <v>0.85392338825484237</v>
      </c>
      <c r="X94" s="24">
        <v>0.85739642293162266</v>
      </c>
      <c r="Y94" s="24">
        <v>0.8603733097974342</v>
      </c>
      <c r="Z94" s="24">
        <v>0.86335019666324586</v>
      </c>
      <c r="AA94" s="24">
        <v>0.86632708352905741</v>
      </c>
      <c r="AB94" s="24">
        <v>0.86980011820583769</v>
      </c>
      <c r="AC94" s="24">
        <v>0.87277700507164924</v>
      </c>
      <c r="AD94" s="24">
        <v>0.87575389193746089</v>
      </c>
      <c r="AE94" s="24">
        <v>0.87873077880327244</v>
      </c>
      <c r="AF94" s="24">
        <v>0.88220381348005272</v>
      </c>
      <c r="AG94" s="24">
        <v>0.88518070034586427</v>
      </c>
      <c r="AH94" s="25">
        <v>0.88815758721167593</v>
      </c>
    </row>
    <row r="95" spans="1:34" x14ac:dyDescent="0.25">
      <c r="A95" s="23">
        <v>17.5</v>
      </c>
      <c r="B95" s="24">
        <v>0.76557296754598458</v>
      </c>
      <c r="C95" s="24">
        <v>0.76795675469002322</v>
      </c>
      <c r="D95" s="24">
        <v>0.77034054183406198</v>
      </c>
      <c r="E95" s="24">
        <v>0.7731216268354405</v>
      </c>
      <c r="F95" s="24">
        <v>0.77572071431676404</v>
      </c>
      <c r="G95" s="24">
        <v>0.7783628618655446</v>
      </c>
      <c r="H95" s="24">
        <v>0.78100500941432516</v>
      </c>
      <c r="I95" s="24">
        <v>0.7840875148879024</v>
      </c>
      <c r="J95" s="24">
        <v>0.78672966243668296</v>
      </c>
      <c r="K95" s="24">
        <v>0.78937180998546352</v>
      </c>
      <c r="L95" s="24">
        <v>0.79201395753424408</v>
      </c>
      <c r="M95" s="24">
        <v>0.79509646300782133</v>
      </c>
      <c r="N95" s="24">
        <v>0.79773861055660189</v>
      </c>
      <c r="O95" s="24">
        <v>0.80038075810538245</v>
      </c>
      <c r="P95" s="24">
        <v>0.80302290565416301</v>
      </c>
      <c r="Q95" s="24">
        <v>0.80610541112774026</v>
      </c>
      <c r="R95" s="24">
        <v>0.80874755867652082</v>
      </c>
      <c r="S95" s="24">
        <v>0.81138970622530138</v>
      </c>
      <c r="T95" s="24">
        <v>0.81403185377408194</v>
      </c>
      <c r="U95" s="24">
        <v>0.81711435924765918</v>
      </c>
      <c r="V95" s="24">
        <v>0.82010803434307589</v>
      </c>
      <c r="W95" s="24">
        <v>0.82317201494781977</v>
      </c>
      <c r="X95" s="24">
        <v>0.82674665898668753</v>
      </c>
      <c r="Y95" s="24">
        <v>0.82981063959143142</v>
      </c>
      <c r="Z95" s="24">
        <v>0.83287462019617531</v>
      </c>
      <c r="AA95" s="24">
        <v>0.8359386008009192</v>
      </c>
      <c r="AB95" s="24">
        <v>0.83951324483978695</v>
      </c>
      <c r="AC95" s="24">
        <v>0.84257722544453084</v>
      </c>
      <c r="AD95" s="24">
        <v>0.84564120604927473</v>
      </c>
      <c r="AE95" s="24">
        <v>0.84870518665401862</v>
      </c>
      <c r="AF95" s="24">
        <v>0.85227983069288638</v>
      </c>
      <c r="AG95" s="24">
        <v>0.85534381129763026</v>
      </c>
      <c r="AH95" s="25">
        <v>0.85840779190237415</v>
      </c>
    </row>
    <row r="96" spans="1:34" x14ac:dyDescent="0.25">
      <c r="A96" s="23">
        <v>18</v>
      </c>
      <c r="B96" s="24">
        <v>0.7328407349112378</v>
      </c>
      <c r="C96" s="24">
        <v>0.73534184863586416</v>
      </c>
      <c r="D96" s="24">
        <v>0.73784296236049041</v>
      </c>
      <c r="E96" s="24">
        <v>0.74076092837255447</v>
      </c>
      <c r="F96" s="24">
        <v>0.74345453063582156</v>
      </c>
      <c r="G96" s="24">
        <v>0.74618663060681689</v>
      </c>
      <c r="H96" s="24">
        <v>0.74891873057781222</v>
      </c>
      <c r="I96" s="24">
        <v>0.75210618054397349</v>
      </c>
      <c r="J96" s="24">
        <v>0.75483828051496871</v>
      </c>
      <c r="K96" s="24">
        <v>0.75757038048596403</v>
      </c>
      <c r="L96" s="24">
        <v>0.76030248045695936</v>
      </c>
      <c r="M96" s="24">
        <v>0.76348993042312063</v>
      </c>
      <c r="N96" s="24">
        <v>0.76622203039411585</v>
      </c>
      <c r="O96" s="24">
        <v>0.76895413036511118</v>
      </c>
      <c r="P96" s="24">
        <v>0.7716862303361065</v>
      </c>
      <c r="Q96" s="24">
        <v>0.77487368030226778</v>
      </c>
      <c r="R96" s="24">
        <v>0.77760578027326299</v>
      </c>
      <c r="S96" s="24">
        <v>0.78033788024425832</v>
      </c>
      <c r="T96" s="24">
        <v>0.78306998021525365</v>
      </c>
      <c r="U96" s="24">
        <v>0.78625743018141492</v>
      </c>
      <c r="V96" s="24">
        <v>0.78934977729021805</v>
      </c>
      <c r="W96" s="24">
        <v>0.79251417382658285</v>
      </c>
      <c r="X96" s="24">
        <v>0.79620596978567504</v>
      </c>
      <c r="Y96" s="24">
        <v>0.79937036632203973</v>
      </c>
      <c r="Z96" s="24">
        <v>0.80253476285840453</v>
      </c>
      <c r="AA96" s="24">
        <v>0.80569915939476933</v>
      </c>
      <c r="AB96" s="24">
        <v>0.80939095535386152</v>
      </c>
      <c r="AC96" s="24">
        <v>0.81255535189022621</v>
      </c>
      <c r="AD96" s="24">
        <v>0.81571974842659101</v>
      </c>
      <c r="AE96" s="24">
        <v>0.81888414496295581</v>
      </c>
      <c r="AF96" s="24">
        <v>0.822575940922048</v>
      </c>
      <c r="AG96" s="24">
        <v>0.82574033745841269</v>
      </c>
      <c r="AH96" s="25">
        <v>0.82890473399477749</v>
      </c>
    </row>
    <row r="97" spans="1:34" x14ac:dyDescent="0.25">
      <c r="A97" s="23">
        <v>18.5</v>
      </c>
      <c r="B97" s="24">
        <v>0.70028563484541095</v>
      </c>
      <c r="C97" s="24">
        <v>0.70288757210379504</v>
      </c>
      <c r="D97" s="24">
        <v>0.70548950936217913</v>
      </c>
      <c r="E97" s="24">
        <v>0.70852510283029391</v>
      </c>
      <c r="F97" s="24">
        <v>0.71130503834500736</v>
      </c>
      <c r="G97" s="24">
        <v>0.71412057351098668</v>
      </c>
      <c r="H97" s="24">
        <v>0.71693610867696611</v>
      </c>
      <c r="I97" s="24">
        <v>0.72022089970394199</v>
      </c>
      <c r="J97" s="24">
        <v>0.72303643486992131</v>
      </c>
      <c r="K97" s="24">
        <v>0.72585197003590063</v>
      </c>
      <c r="L97" s="24">
        <v>0.72866750520188006</v>
      </c>
      <c r="M97" s="24">
        <v>0.73195229622885594</v>
      </c>
      <c r="N97" s="24">
        <v>0.73476783139483526</v>
      </c>
      <c r="O97" s="24">
        <v>0.73758336656081458</v>
      </c>
      <c r="P97" s="24">
        <v>0.74039890172679401</v>
      </c>
      <c r="Q97" s="24">
        <v>0.74368369275376989</v>
      </c>
      <c r="R97" s="24">
        <v>0.74649922791974921</v>
      </c>
      <c r="S97" s="24">
        <v>0.74931476308572853</v>
      </c>
      <c r="T97" s="24">
        <v>0.75213029825170796</v>
      </c>
      <c r="U97" s="24">
        <v>0.75541508927868384</v>
      </c>
      <c r="V97" s="24">
        <v>0.75860791268997418</v>
      </c>
      <c r="W97" s="24">
        <v>0.76187619375032678</v>
      </c>
      <c r="X97" s="24">
        <v>0.76568918832073818</v>
      </c>
      <c r="Y97" s="24">
        <v>0.76895746938109066</v>
      </c>
      <c r="Z97" s="24">
        <v>0.77222575044144326</v>
      </c>
      <c r="AA97" s="24">
        <v>0.77549403150179586</v>
      </c>
      <c r="AB97" s="24">
        <v>0.77930702607220725</v>
      </c>
      <c r="AC97" s="24">
        <v>0.78257530713255974</v>
      </c>
      <c r="AD97" s="24">
        <v>0.78584358819291233</v>
      </c>
      <c r="AE97" s="24">
        <v>0.78911186925326493</v>
      </c>
      <c r="AF97" s="24">
        <v>0.79292486382367633</v>
      </c>
      <c r="AG97" s="24">
        <v>0.79619314488402881</v>
      </c>
      <c r="AH97" s="25">
        <v>0.79946142594438141</v>
      </c>
    </row>
    <row r="98" spans="1:34" x14ac:dyDescent="0.25">
      <c r="A98" s="23">
        <v>19</v>
      </c>
      <c r="B98" s="24">
        <v>0.66821115616197058</v>
      </c>
      <c r="C98" s="24">
        <v>0.6708875603069625</v>
      </c>
      <c r="D98" s="24">
        <v>0.67356396445195432</v>
      </c>
      <c r="E98" s="24">
        <v>0.67668643595444489</v>
      </c>
      <c r="F98" s="24">
        <v>0.67953466958978581</v>
      </c>
      <c r="G98" s="24">
        <v>0.68241726912319656</v>
      </c>
      <c r="H98" s="24">
        <v>0.68529986865660719</v>
      </c>
      <c r="I98" s="24">
        <v>0.6886629014455864</v>
      </c>
      <c r="J98" s="24">
        <v>0.69154550097899714</v>
      </c>
      <c r="K98" s="24">
        <v>0.69442810051240789</v>
      </c>
      <c r="L98" s="24">
        <v>0.69731070004581852</v>
      </c>
      <c r="M98" s="24">
        <v>0.70067373283479772</v>
      </c>
      <c r="N98" s="24">
        <v>0.70355633236820847</v>
      </c>
      <c r="O98" s="24">
        <v>0.70643893190161922</v>
      </c>
      <c r="P98" s="24">
        <v>0.70932153143502985</v>
      </c>
      <c r="Q98" s="24">
        <v>0.71268456422400905</v>
      </c>
      <c r="R98" s="24">
        <v>0.7155671637574198</v>
      </c>
      <c r="S98" s="24">
        <v>0.71844976329083055</v>
      </c>
      <c r="T98" s="24">
        <v>0.72133236282424118</v>
      </c>
      <c r="U98" s="24">
        <v>0.72469539561322038</v>
      </c>
      <c r="V98" s="24">
        <v>0.72798064601577661</v>
      </c>
      <c r="W98" s="24">
        <v>0.73134642659216187</v>
      </c>
      <c r="X98" s="24">
        <v>0.73527317059794473</v>
      </c>
      <c r="Y98" s="24">
        <v>0.73863895117432998</v>
      </c>
      <c r="Z98" s="24">
        <v>0.74200473175071535</v>
      </c>
      <c r="AA98" s="24">
        <v>0.74537051232710061</v>
      </c>
      <c r="AB98" s="24">
        <v>0.74929725633288347</v>
      </c>
      <c r="AC98" s="24">
        <v>0.75266303690926872</v>
      </c>
      <c r="AD98" s="24">
        <v>0.75602881748565409</v>
      </c>
      <c r="AE98" s="24">
        <v>0.75939459806203935</v>
      </c>
      <c r="AF98" s="24">
        <v>0.76332134206782221</v>
      </c>
      <c r="AG98" s="24">
        <v>0.76668712264420746</v>
      </c>
      <c r="AH98" s="25">
        <v>0.77005290322059283</v>
      </c>
    </row>
    <row r="99" spans="1:34" x14ac:dyDescent="0.25">
      <c r="A99" s="23">
        <v>19.5</v>
      </c>
      <c r="B99" s="24">
        <v>0.63708281068822181</v>
      </c>
      <c r="C99" s="24">
        <v>0.63979747147235</v>
      </c>
      <c r="D99" s="24">
        <v>0.64251213225647807</v>
      </c>
      <c r="E99" s="24">
        <v>0.64567923650462755</v>
      </c>
      <c r="F99" s="24">
        <v>0.64856787952945605</v>
      </c>
      <c r="G99" s="24">
        <v>0.65149131900242452</v>
      </c>
      <c r="H99" s="24">
        <v>0.65441475847539288</v>
      </c>
      <c r="I99" s="24">
        <v>0.65782543786052283</v>
      </c>
      <c r="J99" s="24">
        <v>0.6607488773334913</v>
      </c>
      <c r="K99" s="24">
        <v>0.66367231680645977</v>
      </c>
      <c r="L99" s="24">
        <v>0.66659575627942813</v>
      </c>
      <c r="M99" s="24">
        <v>0.67000643566455809</v>
      </c>
      <c r="N99" s="24">
        <v>0.67292987513752656</v>
      </c>
      <c r="O99" s="24">
        <v>0.67585331461049503</v>
      </c>
      <c r="P99" s="24">
        <v>0.67877675408346339</v>
      </c>
      <c r="Q99" s="24">
        <v>0.68218743346859334</v>
      </c>
      <c r="R99" s="24">
        <v>0.68511087294156181</v>
      </c>
      <c r="S99" s="24">
        <v>0.68803431241453028</v>
      </c>
      <c r="T99" s="24">
        <v>0.69095775188749864</v>
      </c>
      <c r="U99" s="24">
        <v>0.69436843127262859</v>
      </c>
      <c r="V99" s="24">
        <v>0.69772820575490924</v>
      </c>
      <c r="W99" s="24">
        <v>0.70117524723905233</v>
      </c>
      <c r="X99" s="24">
        <v>0.70519679563721938</v>
      </c>
      <c r="Y99" s="24">
        <v>0.70864383712136247</v>
      </c>
      <c r="Z99" s="24">
        <v>0.71209087860550557</v>
      </c>
      <c r="AA99" s="24">
        <v>0.71553792008964867</v>
      </c>
      <c r="AB99" s="24">
        <v>0.71955946848781571</v>
      </c>
      <c r="AC99" s="24">
        <v>0.72300650997195881</v>
      </c>
      <c r="AD99" s="24">
        <v>0.72645355145610191</v>
      </c>
      <c r="AE99" s="24">
        <v>0.72990059294024501</v>
      </c>
      <c r="AF99" s="24">
        <v>0.73392214133841205</v>
      </c>
      <c r="AG99" s="24">
        <v>0.73736918282255515</v>
      </c>
      <c r="AH99" s="25">
        <v>0.74081622430669825</v>
      </c>
    </row>
    <row r="100" spans="1:34" x14ac:dyDescent="0.25">
      <c r="A100" s="23">
        <v>20</v>
      </c>
      <c r="B100" s="24">
        <v>0.60752813326531485</v>
      </c>
      <c r="C100" s="24">
        <v>0.61023498684078659</v>
      </c>
      <c r="D100" s="24">
        <v>0.61294184041625821</v>
      </c>
      <c r="E100" s="24">
        <v>0.61609983625430864</v>
      </c>
      <c r="F100" s="24">
        <v>0.6189911463371629</v>
      </c>
      <c r="G100" s="24">
        <v>0.62191934772149382</v>
      </c>
      <c r="H100" s="24">
        <v>0.62484754910582463</v>
      </c>
      <c r="I100" s="24">
        <v>0.62826378405421068</v>
      </c>
      <c r="J100" s="24">
        <v>0.63119198543854149</v>
      </c>
      <c r="K100" s="24">
        <v>0.63412018682287241</v>
      </c>
      <c r="L100" s="24">
        <v>0.63704838820720322</v>
      </c>
      <c r="M100" s="24">
        <v>0.64046462315558927</v>
      </c>
      <c r="N100" s="24">
        <v>0.64339282453992008</v>
      </c>
      <c r="O100" s="24">
        <v>0.646321025924251</v>
      </c>
      <c r="P100" s="24">
        <v>0.64924922730858181</v>
      </c>
      <c r="Q100" s="24">
        <v>0.65266546225696787</v>
      </c>
      <c r="R100" s="24">
        <v>0.65559366364129867</v>
      </c>
      <c r="S100" s="24">
        <v>0.65852186502562959</v>
      </c>
      <c r="T100" s="24">
        <v>0.6614500664099604</v>
      </c>
      <c r="U100" s="24">
        <v>0.66486630135834646</v>
      </c>
      <c r="V100" s="24">
        <v>0.6682728434084888</v>
      </c>
      <c r="W100" s="24">
        <v>0.67177505359179346</v>
      </c>
      <c r="X100" s="24">
        <v>0.67586096547231556</v>
      </c>
      <c r="Y100" s="24">
        <v>0.67936317565562021</v>
      </c>
      <c r="Z100" s="24">
        <v>0.68286538583892487</v>
      </c>
      <c r="AA100" s="24">
        <v>0.68636759602222952</v>
      </c>
      <c r="AB100" s="24">
        <v>0.69045350790275162</v>
      </c>
      <c r="AC100" s="24">
        <v>0.69395571808605627</v>
      </c>
      <c r="AD100" s="24">
        <v>0.69745792826936093</v>
      </c>
      <c r="AE100" s="24">
        <v>0.70096013845266558</v>
      </c>
      <c r="AF100" s="24">
        <v>0.70504605033318768</v>
      </c>
      <c r="AG100" s="24">
        <v>0.70854826051649233</v>
      </c>
      <c r="AH100" s="25">
        <v>0.71205047069979699</v>
      </c>
    </row>
    <row r="101" spans="1:34" x14ac:dyDescent="0.25">
      <c r="A101" s="26">
        <v>20.5</v>
      </c>
      <c r="B101" s="27">
        <v>0.58033668174826902</v>
      </c>
      <c r="C101" s="27">
        <v>0.58297981066696947</v>
      </c>
      <c r="D101" s="27">
        <v>0.58562293958567002</v>
      </c>
      <c r="E101" s="27">
        <v>0.58870658999082048</v>
      </c>
      <c r="F101" s="27">
        <v>0.59155297119991845</v>
      </c>
      <c r="G101" s="27">
        <v>0.59444000286709586</v>
      </c>
      <c r="H101" s="27">
        <v>0.59732703453427316</v>
      </c>
      <c r="I101" s="27">
        <v>0.60069523814598014</v>
      </c>
      <c r="J101" s="27">
        <v>0.60358226981315755</v>
      </c>
      <c r="K101" s="27">
        <v>0.60646930148033495</v>
      </c>
      <c r="L101" s="27">
        <v>0.60935633314751225</v>
      </c>
      <c r="M101" s="27">
        <v>0.61272453675921923</v>
      </c>
      <c r="N101" s="27">
        <v>0.61561156842639664</v>
      </c>
      <c r="O101" s="27">
        <v>0.61849860009357405</v>
      </c>
      <c r="P101" s="27">
        <v>0.62138563176075134</v>
      </c>
      <c r="Q101" s="27">
        <v>0.62475383537245832</v>
      </c>
      <c r="R101" s="27">
        <v>0.62764086703963573</v>
      </c>
      <c r="S101" s="27">
        <v>0.63052789870681314</v>
      </c>
      <c r="T101" s="27">
        <v>0.63341493037399044</v>
      </c>
      <c r="U101" s="27">
        <v>0.63678313398569741</v>
      </c>
      <c r="V101" s="27">
        <v>0.64019883349151707</v>
      </c>
      <c r="W101" s="27">
        <v>0.64372026656506509</v>
      </c>
      <c r="X101" s="27">
        <v>0.64782860515087126</v>
      </c>
      <c r="Y101" s="27">
        <v>0.65135003822441928</v>
      </c>
      <c r="Z101" s="27">
        <v>0.65487147129796741</v>
      </c>
      <c r="AA101" s="27">
        <v>0.65839290437151543</v>
      </c>
      <c r="AB101" s="27">
        <v>0.6625012429573216</v>
      </c>
      <c r="AC101" s="27">
        <v>0.66602267603086962</v>
      </c>
      <c r="AD101" s="27">
        <v>0.66954410910441775</v>
      </c>
      <c r="AE101" s="27">
        <v>0.67306554217796577</v>
      </c>
      <c r="AF101" s="27">
        <v>0.67717388076377194</v>
      </c>
      <c r="AG101" s="27">
        <v>0.68069531383731996</v>
      </c>
      <c r="AH101" s="28">
        <v>0.68421674691086809</v>
      </c>
    </row>
    <row r="105" spans="1:34" ht="28.9" customHeight="1" x14ac:dyDescent="0.5">
      <c r="A105" s="1" t="s">
        <v>16</v>
      </c>
      <c r="B105" s="1"/>
    </row>
    <row r="106" spans="1:34" x14ac:dyDescent="0.25">
      <c r="A106" s="17" t="s">
        <v>12</v>
      </c>
      <c r="B106" s="18" t="s">
        <v>13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9"/>
    </row>
    <row r="107" spans="1:34" x14ac:dyDescent="0.25">
      <c r="A107" s="20" t="s">
        <v>14</v>
      </c>
      <c r="B107" s="21">
        <v>0</v>
      </c>
      <c r="C107" s="21">
        <v>5</v>
      </c>
      <c r="D107" s="21">
        <v>10</v>
      </c>
      <c r="E107" s="21">
        <v>15</v>
      </c>
      <c r="F107" s="21">
        <v>20</v>
      </c>
      <c r="G107" s="21">
        <v>25</v>
      </c>
      <c r="H107" s="21">
        <v>30</v>
      </c>
      <c r="I107" s="21">
        <v>35</v>
      </c>
      <c r="J107" s="21">
        <v>40</v>
      </c>
      <c r="K107" s="21">
        <v>45</v>
      </c>
      <c r="L107" s="21">
        <v>50</v>
      </c>
      <c r="M107" s="21">
        <v>55</v>
      </c>
      <c r="N107" s="21">
        <v>60</v>
      </c>
      <c r="O107" s="21">
        <v>65</v>
      </c>
      <c r="P107" s="21">
        <v>70</v>
      </c>
      <c r="Q107" s="21">
        <v>75</v>
      </c>
      <c r="R107" s="22">
        <v>80</v>
      </c>
    </row>
    <row r="108" spans="1:34" x14ac:dyDescent="0.25">
      <c r="A108" s="23">
        <v>4.5</v>
      </c>
      <c r="B108" s="24">
        <v>5.1237714090101178</v>
      </c>
      <c r="C108" s="24">
        <v>5.1520639398066379</v>
      </c>
      <c r="D108" s="24">
        <v>5.180356470603158</v>
      </c>
      <c r="E108" s="24">
        <v>5.2086490013996771</v>
      </c>
      <c r="F108" s="24">
        <v>5.2369415321961972</v>
      </c>
      <c r="G108" s="24">
        <v>5.2652340629927172</v>
      </c>
      <c r="H108" s="24">
        <v>5.2935265937892373</v>
      </c>
      <c r="I108" s="24">
        <v>5.3218191245857573</v>
      </c>
      <c r="J108" s="24">
        <v>5.3501116553822774</v>
      </c>
      <c r="K108" s="24">
        <v>5.3784041861787966</v>
      </c>
      <c r="L108" s="24">
        <v>5.4066967169753166</v>
      </c>
      <c r="M108" s="24">
        <v>5.4349892477718367</v>
      </c>
      <c r="N108" s="24">
        <v>5.4632817785683558</v>
      </c>
      <c r="O108" s="24">
        <v>5.4915743093648759</v>
      </c>
      <c r="P108" s="24">
        <v>5.5198668401613959</v>
      </c>
      <c r="Q108" s="24">
        <v>5.5481593709579151</v>
      </c>
      <c r="R108" s="25">
        <v>5.5764519017544352</v>
      </c>
    </row>
    <row r="109" spans="1:34" x14ac:dyDescent="0.25">
      <c r="A109" s="23">
        <v>5</v>
      </c>
      <c r="B109" s="24">
        <v>4.5991433269466073</v>
      </c>
      <c r="C109" s="24">
        <v>4.6245622067575622</v>
      </c>
      <c r="D109" s="24">
        <v>4.6499810865685172</v>
      </c>
      <c r="E109" s="24">
        <v>4.6753999663794712</v>
      </c>
      <c r="F109" s="24">
        <v>4.7008188461904261</v>
      </c>
      <c r="G109" s="24">
        <v>4.726237726001381</v>
      </c>
      <c r="H109" s="24">
        <v>4.751656605812336</v>
      </c>
      <c r="I109" s="24">
        <v>4.7770754856232909</v>
      </c>
      <c r="J109" s="24">
        <v>4.8024943654342449</v>
      </c>
      <c r="K109" s="24">
        <v>4.8279132452451998</v>
      </c>
      <c r="L109" s="24">
        <v>4.8533321250561547</v>
      </c>
      <c r="M109" s="24">
        <v>4.8787510048671097</v>
      </c>
      <c r="N109" s="24">
        <v>4.9041698846780646</v>
      </c>
      <c r="O109" s="24">
        <v>4.9295887644890186</v>
      </c>
      <c r="P109" s="24">
        <v>4.9550076442999744</v>
      </c>
      <c r="Q109" s="24">
        <v>4.9804265241109276</v>
      </c>
      <c r="R109" s="25">
        <v>5.0058454039218834</v>
      </c>
    </row>
    <row r="110" spans="1:34" x14ac:dyDescent="0.25">
      <c r="A110" s="23">
        <v>5.5</v>
      </c>
      <c r="B110" s="24">
        <v>4.1286319877235984</v>
      </c>
      <c r="C110" s="24">
        <v>4.1513936017162543</v>
      </c>
      <c r="D110" s="24">
        <v>4.1741552157089101</v>
      </c>
      <c r="E110" s="24">
        <v>4.196916829701566</v>
      </c>
      <c r="F110" s="24">
        <v>4.2196784436942218</v>
      </c>
      <c r="G110" s="24">
        <v>4.2424400576868777</v>
      </c>
      <c r="H110" s="24">
        <v>4.2652016716795327</v>
      </c>
      <c r="I110" s="24">
        <v>4.2879632856721894</v>
      </c>
      <c r="J110" s="24">
        <v>4.3107248996648444</v>
      </c>
      <c r="K110" s="24">
        <v>4.3334865136575003</v>
      </c>
      <c r="L110" s="24">
        <v>4.3562481276501561</v>
      </c>
      <c r="M110" s="24">
        <v>4.379009741642812</v>
      </c>
      <c r="N110" s="24">
        <v>4.4017713556354678</v>
      </c>
      <c r="O110" s="24">
        <v>4.4245329696281237</v>
      </c>
      <c r="P110" s="24">
        <v>4.4472945836207796</v>
      </c>
      <c r="Q110" s="24">
        <v>4.4700561976134354</v>
      </c>
      <c r="R110" s="25">
        <v>4.4928178116060904</v>
      </c>
    </row>
    <row r="111" spans="1:34" x14ac:dyDescent="0.25">
      <c r="A111" s="23">
        <v>6</v>
      </c>
      <c r="B111" s="24">
        <v>3.7081312097878172</v>
      </c>
      <c r="C111" s="24">
        <v>3.728443731795839</v>
      </c>
      <c r="D111" s="24">
        <v>3.7487562538038608</v>
      </c>
      <c r="E111" s="24">
        <v>3.769068775811883</v>
      </c>
      <c r="F111" s="24">
        <v>3.7893812978199048</v>
      </c>
      <c r="G111" s="24">
        <v>3.8096938198279271</v>
      </c>
      <c r="H111" s="24">
        <v>3.8300063418359489</v>
      </c>
      <c r="I111" s="24">
        <v>3.8503188638439712</v>
      </c>
      <c r="J111" s="24">
        <v>3.870631385851993</v>
      </c>
      <c r="K111" s="24">
        <v>3.8909439078600152</v>
      </c>
      <c r="L111" s="24">
        <v>3.911256429868037</v>
      </c>
      <c r="M111" s="24">
        <v>3.9315689518760588</v>
      </c>
      <c r="N111" s="24">
        <v>3.9518814738840811</v>
      </c>
      <c r="O111" s="24">
        <v>3.9721939958921029</v>
      </c>
      <c r="P111" s="24">
        <v>3.9925065179001251</v>
      </c>
      <c r="Q111" s="24">
        <v>4.0128190399081456</v>
      </c>
      <c r="R111" s="25">
        <v>4.0331315619161687</v>
      </c>
    </row>
    <row r="112" spans="1:34" x14ac:dyDescent="0.25">
      <c r="A112" s="23">
        <v>6.5</v>
      </c>
      <c r="B112" s="24">
        <v>3.333696834599841</v>
      </c>
      <c r="C112" s="24">
        <v>3.3517602271232931</v>
      </c>
      <c r="D112" s="24">
        <v>3.3698236196467448</v>
      </c>
      <c r="E112" s="24">
        <v>3.3878870121701969</v>
      </c>
      <c r="F112" s="24">
        <v>3.40595040469365</v>
      </c>
      <c r="G112" s="24">
        <v>3.4240137972171021</v>
      </c>
      <c r="H112" s="24">
        <v>3.4420771897405529</v>
      </c>
      <c r="I112" s="24">
        <v>3.460140582264005</v>
      </c>
      <c r="J112" s="24">
        <v>3.478203974787458</v>
      </c>
      <c r="K112" s="24">
        <v>3.4962673673109101</v>
      </c>
      <c r="L112" s="24">
        <v>3.5143307598343618</v>
      </c>
      <c r="M112" s="24">
        <v>3.532394152357814</v>
      </c>
      <c r="N112" s="24">
        <v>3.5504575448812661</v>
      </c>
      <c r="O112" s="24">
        <v>3.5685209374047182</v>
      </c>
      <c r="P112" s="24">
        <v>3.5865843299281699</v>
      </c>
      <c r="Q112" s="24">
        <v>3.604647722451622</v>
      </c>
      <c r="R112" s="25">
        <v>3.6227111149750741</v>
      </c>
    </row>
    <row r="113" spans="1:18" x14ac:dyDescent="0.25">
      <c r="A113" s="23">
        <v>7</v>
      </c>
      <c r="B113" s="24">
        <v>3.0015467266341131</v>
      </c>
      <c r="C113" s="24">
        <v>3.017552740839458</v>
      </c>
      <c r="D113" s="24">
        <v>3.0335587550448029</v>
      </c>
      <c r="E113" s="24">
        <v>3.0495647692501491</v>
      </c>
      <c r="F113" s="24">
        <v>3.0655707834554939</v>
      </c>
      <c r="G113" s="24">
        <v>3.0815767976608388</v>
      </c>
      <c r="H113" s="24">
        <v>3.0975828118661841</v>
      </c>
      <c r="I113" s="24">
        <v>3.113588826071529</v>
      </c>
      <c r="J113" s="24">
        <v>3.1295948402768752</v>
      </c>
      <c r="K113" s="24">
        <v>3.14560085448222</v>
      </c>
      <c r="L113" s="24">
        <v>3.1616068686875649</v>
      </c>
      <c r="M113" s="24">
        <v>3.1776128828929111</v>
      </c>
      <c r="N113" s="24">
        <v>3.193618897098256</v>
      </c>
      <c r="O113" s="24">
        <v>3.2096249113036008</v>
      </c>
      <c r="P113" s="24">
        <v>3.225630925508947</v>
      </c>
      <c r="Q113" s="24">
        <v>3.2416369397142919</v>
      </c>
      <c r="R113" s="25">
        <v>3.2576429539196372</v>
      </c>
    </row>
    <row r="114" spans="1:18" x14ac:dyDescent="0.25">
      <c r="A114" s="23">
        <v>7.5</v>
      </c>
      <c r="B114" s="24">
        <v>2.7080607733789241</v>
      </c>
      <c r="C114" s="24">
        <v>2.722192949099024</v>
      </c>
      <c r="D114" s="24">
        <v>2.7363251248191252</v>
      </c>
      <c r="E114" s="24">
        <v>2.750457300539225</v>
      </c>
      <c r="F114" s="24">
        <v>2.7645894762593248</v>
      </c>
      <c r="G114" s="24">
        <v>2.778721651979426</v>
      </c>
      <c r="H114" s="24">
        <v>2.7928538276995258</v>
      </c>
      <c r="I114" s="24">
        <v>2.806986003419627</v>
      </c>
      <c r="J114" s="24">
        <v>2.8211181791397268</v>
      </c>
      <c r="K114" s="24">
        <v>2.835250354859828</v>
      </c>
      <c r="L114" s="24">
        <v>2.8493825305799279</v>
      </c>
      <c r="M114" s="24">
        <v>2.8635147063000281</v>
      </c>
      <c r="N114" s="24">
        <v>2.8776468820201289</v>
      </c>
      <c r="O114" s="24">
        <v>2.8917790577402291</v>
      </c>
      <c r="P114" s="24">
        <v>2.905911233460329</v>
      </c>
      <c r="Q114" s="24">
        <v>2.9200434091804301</v>
      </c>
      <c r="R114" s="25">
        <v>2.93417558490053</v>
      </c>
    </row>
    <row r="115" spans="1:18" x14ac:dyDescent="0.25">
      <c r="A115" s="23">
        <v>8</v>
      </c>
      <c r="B115" s="24">
        <v>2.4497808853364318</v>
      </c>
      <c r="C115" s="24">
        <v>2.4622145510705482</v>
      </c>
      <c r="D115" s="24">
        <v>2.4746482168046651</v>
      </c>
      <c r="E115" s="24">
        <v>2.487081882538781</v>
      </c>
      <c r="F115" s="24">
        <v>2.499515548272897</v>
      </c>
      <c r="G115" s="24">
        <v>2.5119492140070139</v>
      </c>
      <c r="H115" s="24">
        <v>2.5243828797411312</v>
      </c>
      <c r="I115" s="24">
        <v>2.5368165454752472</v>
      </c>
      <c r="J115" s="24">
        <v>2.549250211209364</v>
      </c>
      <c r="K115" s="24">
        <v>2.56168387694348</v>
      </c>
      <c r="L115" s="24">
        <v>2.574117542677596</v>
      </c>
      <c r="M115" s="24">
        <v>2.5865512084117128</v>
      </c>
      <c r="N115" s="24">
        <v>2.5989848741458288</v>
      </c>
      <c r="O115" s="24">
        <v>2.6114185398799461</v>
      </c>
      <c r="P115" s="24">
        <v>2.623852205614063</v>
      </c>
      <c r="Q115" s="24">
        <v>2.6362858713481789</v>
      </c>
      <c r="R115" s="25">
        <v>2.6487195370822949</v>
      </c>
    </row>
    <row r="116" spans="1:18" x14ac:dyDescent="0.25">
      <c r="A116" s="23">
        <v>8.5</v>
      </c>
      <c r="B116" s="24">
        <v>2.2234109960226469</v>
      </c>
      <c r="C116" s="24">
        <v>2.23431326893644</v>
      </c>
      <c r="D116" s="24">
        <v>2.2452155418502322</v>
      </c>
      <c r="E116" s="24">
        <v>2.256117814764024</v>
      </c>
      <c r="F116" s="24">
        <v>2.267020087677817</v>
      </c>
      <c r="G116" s="24">
        <v>2.2779223605916088</v>
      </c>
      <c r="H116" s="24">
        <v>2.288824633505401</v>
      </c>
      <c r="I116" s="24">
        <v>2.2997269064191941</v>
      </c>
      <c r="J116" s="24">
        <v>2.3106291793329858</v>
      </c>
      <c r="K116" s="24">
        <v>2.3215314522467789</v>
      </c>
      <c r="L116" s="24">
        <v>2.3324337251605711</v>
      </c>
      <c r="M116" s="24">
        <v>2.3433359980743629</v>
      </c>
      <c r="N116" s="24">
        <v>2.354238270988156</v>
      </c>
      <c r="O116" s="24">
        <v>2.3651405439019491</v>
      </c>
      <c r="P116" s="24">
        <v>2.3760428168157408</v>
      </c>
      <c r="Q116" s="24">
        <v>2.386945089729533</v>
      </c>
      <c r="R116" s="25">
        <v>2.3978473626433261</v>
      </c>
    </row>
    <row r="117" spans="1:18" x14ac:dyDescent="0.25">
      <c r="A117" s="23">
        <v>9</v>
      </c>
      <c r="B117" s="24">
        <v>2.0258170619674352</v>
      </c>
      <c r="C117" s="24">
        <v>2.0353468478929622</v>
      </c>
      <c r="D117" s="24">
        <v>2.0448766338184892</v>
      </c>
      <c r="E117" s="24">
        <v>2.0544064197440162</v>
      </c>
      <c r="F117" s="24">
        <v>2.0639362056695441</v>
      </c>
      <c r="G117" s="24">
        <v>2.0734659915950711</v>
      </c>
      <c r="H117" s="24">
        <v>2.0829957775205981</v>
      </c>
      <c r="I117" s="24">
        <v>2.0925255634461251</v>
      </c>
      <c r="J117" s="24">
        <v>2.1020553493716521</v>
      </c>
      <c r="K117" s="24">
        <v>2.1115851352971799</v>
      </c>
      <c r="L117" s="24">
        <v>2.121114921222707</v>
      </c>
      <c r="M117" s="24">
        <v>2.130644707148234</v>
      </c>
      <c r="N117" s="24">
        <v>2.140174493073761</v>
      </c>
      <c r="O117" s="24">
        <v>2.149704278999288</v>
      </c>
      <c r="P117" s="24">
        <v>2.159234064924815</v>
      </c>
      <c r="Q117" s="24">
        <v>2.168763850850342</v>
      </c>
      <c r="R117" s="25">
        <v>2.178293636775869</v>
      </c>
    </row>
    <row r="118" spans="1:18" x14ac:dyDescent="0.25">
      <c r="A118" s="23">
        <v>9.5</v>
      </c>
      <c r="B118" s="24">
        <v>1.854027062714519</v>
      </c>
      <c r="C118" s="24">
        <v>1.862335056150239</v>
      </c>
      <c r="D118" s="24">
        <v>1.8706430495859581</v>
      </c>
      <c r="E118" s="24">
        <v>1.878951043021678</v>
      </c>
      <c r="F118" s="24">
        <v>1.887259036457398</v>
      </c>
      <c r="G118" s="24">
        <v>1.895567029893118</v>
      </c>
      <c r="H118" s="24">
        <v>1.903875023328838</v>
      </c>
      <c r="I118" s="24">
        <v>1.912183016764557</v>
      </c>
      <c r="J118" s="24">
        <v>1.920491010200277</v>
      </c>
      <c r="K118" s="24">
        <v>1.928799003635997</v>
      </c>
      <c r="L118" s="24">
        <v>1.937106997071717</v>
      </c>
      <c r="M118" s="24">
        <v>1.945414990507436</v>
      </c>
      <c r="N118" s="24">
        <v>1.953722983943156</v>
      </c>
      <c r="O118" s="24">
        <v>1.962030977378876</v>
      </c>
      <c r="P118" s="24">
        <v>1.970338970814596</v>
      </c>
      <c r="Q118" s="24">
        <v>1.9786469642503159</v>
      </c>
      <c r="R118" s="25">
        <v>1.986954957686035</v>
      </c>
    </row>
    <row r="119" spans="1:18" x14ac:dyDescent="0.25">
      <c r="A119" s="23">
        <v>10</v>
      </c>
      <c r="B119" s="24">
        <v>1.705231000821489</v>
      </c>
      <c r="C119" s="24">
        <v>1.7124596849322591</v>
      </c>
      <c r="D119" s="24">
        <v>1.719688369043028</v>
      </c>
      <c r="E119" s="24">
        <v>1.726917053153797</v>
      </c>
      <c r="F119" s="24">
        <v>1.734145737264567</v>
      </c>
      <c r="G119" s="24">
        <v>1.7413744213753359</v>
      </c>
      <c r="H119" s="24">
        <v>1.7486031054861051</v>
      </c>
      <c r="I119" s="24">
        <v>1.755831789596874</v>
      </c>
      <c r="J119" s="24">
        <v>1.763060473707643</v>
      </c>
      <c r="K119" s="24">
        <v>1.770289157818413</v>
      </c>
      <c r="L119" s="24">
        <v>1.7775178419291819</v>
      </c>
      <c r="M119" s="24">
        <v>1.7847465260399511</v>
      </c>
      <c r="N119" s="24">
        <v>1.79197521015072</v>
      </c>
      <c r="O119" s="24">
        <v>1.7992038942614901</v>
      </c>
      <c r="P119" s="24">
        <v>1.806432578372259</v>
      </c>
      <c r="Q119" s="24">
        <v>1.8136612624830279</v>
      </c>
      <c r="R119" s="25">
        <v>1.8208899465937971</v>
      </c>
    </row>
    <row r="120" spans="1:18" x14ac:dyDescent="0.25">
      <c r="A120" s="23">
        <v>10.5</v>
      </c>
      <c r="B120" s="24">
        <v>1.5767809018597829</v>
      </c>
      <c r="C120" s="24">
        <v>1.583064548476858</v>
      </c>
      <c r="D120" s="24">
        <v>1.5893481950939321</v>
      </c>
      <c r="E120" s="24">
        <v>1.595631841711006</v>
      </c>
      <c r="F120" s="24">
        <v>1.6019154883280811</v>
      </c>
      <c r="G120" s="24">
        <v>1.608199134945155</v>
      </c>
      <c r="H120" s="24">
        <v>1.61448278156223</v>
      </c>
      <c r="I120" s="24">
        <v>1.6207664281793039</v>
      </c>
      <c r="J120" s="24">
        <v>1.627050074796379</v>
      </c>
      <c r="K120" s="24">
        <v>1.6333337214134529</v>
      </c>
      <c r="L120" s="24">
        <v>1.639617368030527</v>
      </c>
      <c r="M120" s="24">
        <v>1.6459010146476021</v>
      </c>
      <c r="N120" s="24">
        <v>1.652184661264676</v>
      </c>
      <c r="O120" s="24">
        <v>1.658468307881751</v>
      </c>
      <c r="P120" s="24">
        <v>1.664751954498825</v>
      </c>
      <c r="Q120" s="24">
        <v>1.6710356011159</v>
      </c>
      <c r="R120" s="25">
        <v>1.6773192477329739</v>
      </c>
    </row>
    <row r="121" spans="1:18" x14ac:dyDescent="0.25">
      <c r="A121" s="23">
        <v>11</v>
      </c>
      <c r="B121" s="24">
        <v>1.466190814414698</v>
      </c>
      <c r="C121" s="24">
        <v>1.471655484035733</v>
      </c>
      <c r="D121" s="24">
        <v>1.4771201536567671</v>
      </c>
      <c r="E121" s="24">
        <v>1.4825848232778009</v>
      </c>
      <c r="F121" s="24">
        <v>1.488049492898835</v>
      </c>
      <c r="G121" s="24">
        <v>1.4935141625198689</v>
      </c>
      <c r="H121" s="24">
        <v>1.498978832140903</v>
      </c>
      <c r="I121" s="24">
        <v>1.504443501761938</v>
      </c>
      <c r="J121" s="24">
        <v>1.5099081713829721</v>
      </c>
      <c r="K121" s="24">
        <v>1.5153728410040059</v>
      </c>
      <c r="L121" s="24">
        <v>1.52083751062504</v>
      </c>
      <c r="M121" s="24">
        <v>1.5263021802460739</v>
      </c>
      <c r="N121" s="24">
        <v>1.5317668498671091</v>
      </c>
      <c r="O121" s="24">
        <v>1.537231519488143</v>
      </c>
      <c r="P121" s="24">
        <v>1.5426961891091771</v>
      </c>
      <c r="Q121" s="24">
        <v>1.5481608587302109</v>
      </c>
      <c r="R121" s="25">
        <v>1.553625528351245</v>
      </c>
    </row>
    <row r="122" spans="1:18" x14ac:dyDescent="0.25">
      <c r="A122" s="23">
        <v>11.5</v>
      </c>
      <c r="B122" s="24">
        <v>1.3711368100853949</v>
      </c>
      <c r="C122" s="24">
        <v>1.3759003518744419</v>
      </c>
      <c r="D122" s="24">
        <v>1.3806638936634901</v>
      </c>
      <c r="E122" s="24">
        <v>1.385427435452538</v>
      </c>
      <c r="F122" s="24">
        <v>1.390190977241585</v>
      </c>
      <c r="G122" s="24">
        <v>1.3949545190306329</v>
      </c>
      <c r="H122" s="24">
        <v>1.39971806081968</v>
      </c>
      <c r="I122" s="24">
        <v>1.4044816026087279</v>
      </c>
      <c r="J122" s="24">
        <v>1.409245144397776</v>
      </c>
      <c r="K122" s="24">
        <v>1.4140086861868231</v>
      </c>
      <c r="L122" s="24">
        <v>1.418772227975871</v>
      </c>
      <c r="M122" s="24">
        <v>1.423535769764918</v>
      </c>
      <c r="N122" s="24">
        <v>1.4282993115539659</v>
      </c>
      <c r="O122" s="24">
        <v>1.4330628533430141</v>
      </c>
      <c r="P122" s="24">
        <v>1.4378263951320609</v>
      </c>
      <c r="Q122" s="24">
        <v>1.442589936921109</v>
      </c>
      <c r="R122" s="25">
        <v>1.447353478710157</v>
      </c>
    </row>
    <row r="123" spans="1:18" x14ac:dyDescent="0.25">
      <c r="A123" s="23">
        <v>12</v>
      </c>
      <c r="B123" s="24">
        <v>1.289456983484875</v>
      </c>
      <c r="C123" s="24">
        <v>1.2936290352723889</v>
      </c>
      <c r="D123" s="24">
        <v>1.297801087059903</v>
      </c>
      <c r="E123" s="24">
        <v>1.3019731388474169</v>
      </c>
      <c r="F123" s="24">
        <v>1.3061451906349311</v>
      </c>
      <c r="G123" s="24">
        <v>1.310317242422445</v>
      </c>
      <c r="H123" s="24">
        <v>1.3144892942099591</v>
      </c>
      <c r="I123" s="24">
        <v>1.318661345997473</v>
      </c>
      <c r="J123" s="24">
        <v>1.3228333977849871</v>
      </c>
      <c r="K123" s="24">
        <v>1.327005449572501</v>
      </c>
      <c r="L123" s="24">
        <v>1.3311775013600149</v>
      </c>
      <c r="M123" s="24">
        <v>1.335349553147529</v>
      </c>
      <c r="N123" s="24">
        <v>1.3395216049350429</v>
      </c>
      <c r="O123" s="24">
        <v>1.343693656722557</v>
      </c>
      <c r="P123" s="24">
        <v>1.3478657085100709</v>
      </c>
      <c r="Q123" s="24">
        <v>1.352037760297585</v>
      </c>
      <c r="R123" s="25">
        <v>1.3562098120850989</v>
      </c>
    </row>
    <row r="124" spans="1:18" x14ac:dyDescent="0.25">
      <c r="A124" s="23">
        <v>12.5</v>
      </c>
      <c r="B124" s="24">
        <v>1.21915145224002</v>
      </c>
      <c r="C124" s="24">
        <v>1.222833440522852</v>
      </c>
      <c r="D124" s="24">
        <v>1.226515428805683</v>
      </c>
      <c r="E124" s="24">
        <v>1.230197417088515</v>
      </c>
      <c r="F124" s="24">
        <v>1.233879405371346</v>
      </c>
      <c r="G124" s="24">
        <v>1.2375613936541781</v>
      </c>
      <c r="H124" s="24">
        <v>1.2412433819370099</v>
      </c>
      <c r="I124" s="24">
        <v>1.2449253702198411</v>
      </c>
      <c r="J124" s="24">
        <v>1.2486073585026729</v>
      </c>
      <c r="K124" s="24">
        <v>1.2522893467855041</v>
      </c>
      <c r="L124" s="24">
        <v>1.2559713350683359</v>
      </c>
      <c r="M124" s="24">
        <v>1.259653323351168</v>
      </c>
      <c r="N124" s="24">
        <v>1.2633353116339989</v>
      </c>
      <c r="O124" s="24">
        <v>1.267017299916831</v>
      </c>
      <c r="P124" s="24">
        <v>1.2706992881996619</v>
      </c>
      <c r="Q124" s="24">
        <v>1.274381276482494</v>
      </c>
      <c r="R124" s="25">
        <v>1.2780632647653249</v>
      </c>
    </row>
    <row r="125" spans="1:18" x14ac:dyDescent="0.25">
      <c r="A125" s="23">
        <v>13</v>
      </c>
      <c r="B125" s="24">
        <v>1.158382356991555</v>
      </c>
      <c r="C125" s="24">
        <v>1.161667496932955</v>
      </c>
      <c r="D125" s="24">
        <v>1.164952636874355</v>
      </c>
      <c r="E125" s="24">
        <v>1.168237776815755</v>
      </c>
      <c r="F125" s="24">
        <v>1.1715229167571539</v>
      </c>
      <c r="G125" s="24">
        <v>1.1748080566985539</v>
      </c>
      <c r="H125" s="24">
        <v>1.1780931966399539</v>
      </c>
      <c r="I125" s="24">
        <v>1.1813783365813539</v>
      </c>
      <c r="J125" s="24">
        <v>1.1846634765227539</v>
      </c>
      <c r="K125" s="24">
        <v>1.187948616464154</v>
      </c>
      <c r="L125" s="24">
        <v>1.1912337564055531</v>
      </c>
      <c r="M125" s="24">
        <v>1.1945188963469531</v>
      </c>
      <c r="N125" s="24">
        <v>1.1978040362883531</v>
      </c>
      <c r="O125" s="24">
        <v>1.2010891762297531</v>
      </c>
      <c r="P125" s="24">
        <v>1.2043743161711531</v>
      </c>
      <c r="Q125" s="24">
        <v>1.2076594561125531</v>
      </c>
      <c r="R125" s="25">
        <v>1.210944596053952</v>
      </c>
    </row>
    <row r="126" spans="1:18" x14ac:dyDescent="0.25">
      <c r="A126" s="23">
        <v>13.5</v>
      </c>
      <c r="B126" s="24">
        <v>1.105473861394066</v>
      </c>
      <c r="C126" s="24">
        <v>1.108447156823684</v>
      </c>
      <c r="D126" s="24">
        <v>1.111420452253302</v>
      </c>
      <c r="E126" s="24">
        <v>1.1143937476829191</v>
      </c>
      <c r="F126" s="24">
        <v>1.1173670431125371</v>
      </c>
      <c r="G126" s="24">
        <v>1.1203403385421551</v>
      </c>
      <c r="H126" s="24">
        <v>1.123313633971772</v>
      </c>
      <c r="I126" s="24">
        <v>1.12628692940139</v>
      </c>
      <c r="J126" s="24">
        <v>1.129260224831008</v>
      </c>
      <c r="K126" s="24">
        <v>1.1322335202606251</v>
      </c>
      <c r="L126" s="24">
        <v>1.1352068156902431</v>
      </c>
      <c r="M126" s="24">
        <v>1.1381801111198611</v>
      </c>
      <c r="N126" s="24">
        <v>1.1411534065494779</v>
      </c>
      <c r="O126" s="24">
        <v>1.1441267019790959</v>
      </c>
      <c r="P126" s="24">
        <v>1.147099997408713</v>
      </c>
      <c r="Q126" s="24">
        <v>1.150073292838331</v>
      </c>
      <c r="R126" s="25">
        <v>1.153046588267949</v>
      </c>
    </row>
    <row r="127" spans="1:18" x14ac:dyDescent="0.25">
      <c r="A127" s="23">
        <v>14</v>
      </c>
      <c r="B127" s="24">
        <v>1.0589121521159941</v>
      </c>
      <c r="C127" s="24">
        <v>1.0616503955298779</v>
      </c>
      <c r="D127" s="24">
        <v>1.064388638943762</v>
      </c>
      <c r="E127" s="24">
        <v>1.067126882357647</v>
      </c>
      <c r="F127" s="24">
        <v>1.069865125771531</v>
      </c>
      <c r="G127" s="24">
        <v>1.0726033691854151</v>
      </c>
      <c r="H127" s="24">
        <v>1.0753416125992989</v>
      </c>
      <c r="I127" s="24">
        <v>1.078079856013183</v>
      </c>
      <c r="J127" s="24">
        <v>1.0808180994270671</v>
      </c>
      <c r="K127" s="24">
        <v>1.083556342840952</v>
      </c>
      <c r="L127" s="24">
        <v>1.0862945862548361</v>
      </c>
      <c r="M127" s="24">
        <v>1.0890328296687199</v>
      </c>
      <c r="N127" s="24">
        <v>1.091771073082604</v>
      </c>
      <c r="O127" s="24">
        <v>1.0945093164964881</v>
      </c>
      <c r="P127" s="24">
        <v>1.0972475599103719</v>
      </c>
      <c r="Q127" s="24">
        <v>1.0999858033242571</v>
      </c>
      <c r="R127" s="25">
        <v>1.102724046738141</v>
      </c>
    </row>
    <row r="128" spans="1:18" x14ac:dyDescent="0.25">
      <c r="A128" s="23">
        <v>14.5</v>
      </c>
      <c r="B128" s="24">
        <v>1.0173454388396399</v>
      </c>
      <c r="C128" s="24">
        <v>1.0199172114002379</v>
      </c>
      <c r="D128" s="24">
        <v>1.022488983960836</v>
      </c>
      <c r="E128" s="24">
        <v>1.025060756521434</v>
      </c>
      <c r="F128" s="24">
        <v>1.0276325290820321</v>
      </c>
      <c r="G128" s="24">
        <v>1.0302043016426301</v>
      </c>
      <c r="H128" s="24">
        <v>1.0327760742032279</v>
      </c>
      <c r="I128" s="24">
        <v>1.035347846763826</v>
      </c>
      <c r="J128" s="24">
        <v>1.037919619324424</v>
      </c>
      <c r="K128" s="24">
        <v>1.040491391885022</v>
      </c>
      <c r="L128" s="24">
        <v>1.0430631644456201</v>
      </c>
      <c r="M128" s="24">
        <v>1.0456349370062179</v>
      </c>
      <c r="N128" s="24">
        <v>1.0482067095668159</v>
      </c>
      <c r="O128" s="24">
        <v>1.050778482127414</v>
      </c>
      <c r="P128" s="24">
        <v>1.053350254688012</v>
      </c>
      <c r="Q128" s="24">
        <v>1.0559220272486101</v>
      </c>
      <c r="R128" s="25">
        <v>1.0584937998092081</v>
      </c>
    </row>
    <row r="129" spans="1:18" x14ac:dyDescent="0.25">
      <c r="A129" s="23">
        <v>15</v>
      </c>
      <c r="B129" s="24">
        <v>0.97958395426115263</v>
      </c>
      <c r="C129" s="24">
        <v>0.98204962579731103</v>
      </c>
      <c r="D129" s="24">
        <v>0.98451529733346943</v>
      </c>
      <c r="E129" s="24">
        <v>0.98698096886962783</v>
      </c>
      <c r="F129" s="24">
        <v>0.98944664040578623</v>
      </c>
      <c r="G129" s="24">
        <v>0.99191231194194462</v>
      </c>
      <c r="H129" s="24">
        <v>0.99437798347810302</v>
      </c>
      <c r="I129" s="24">
        <v>0.99684365501426142</v>
      </c>
      <c r="J129" s="24">
        <v>0.99930932655041982</v>
      </c>
      <c r="K129" s="24">
        <v>1.001774998086578</v>
      </c>
      <c r="L129" s="24">
        <v>1.0042406696227371</v>
      </c>
      <c r="M129" s="24">
        <v>1.006706341158895</v>
      </c>
      <c r="N129" s="24">
        <v>1.009172012695053</v>
      </c>
      <c r="O129" s="24">
        <v>1.011637684231212</v>
      </c>
      <c r="P129" s="24">
        <v>1.01410335576737</v>
      </c>
      <c r="Q129" s="24">
        <v>1.016569027303529</v>
      </c>
      <c r="R129" s="25">
        <v>1.019034698839687</v>
      </c>
    </row>
    <row r="130" spans="1:18" x14ac:dyDescent="0.25">
      <c r="A130" s="23">
        <v>15.5</v>
      </c>
      <c r="B130" s="24">
        <v>0.9445999540905774</v>
      </c>
      <c r="C130" s="24">
        <v>0.94701168309754102</v>
      </c>
      <c r="D130" s="24">
        <v>0.94942341210450454</v>
      </c>
      <c r="E130" s="24">
        <v>0.95183514111146816</v>
      </c>
      <c r="F130" s="24">
        <v>0.95424687011843168</v>
      </c>
      <c r="G130" s="24">
        <v>0.9566585991253953</v>
      </c>
      <c r="H130" s="24">
        <v>0.95907032813235893</v>
      </c>
      <c r="I130" s="24">
        <v>0.96148205713932244</v>
      </c>
      <c r="J130" s="24">
        <v>0.96389378614628607</v>
      </c>
      <c r="K130" s="24">
        <v>0.96630551515324958</v>
      </c>
      <c r="L130" s="24">
        <v>0.96871724416021321</v>
      </c>
      <c r="M130" s="24">
        <v>0.97112897316717683</v>
      </c>
      <c r="N130" s="24">
        <v>0.97354070217414035</v>
      </c>
      <c r="O130" s="24">
        <v>0.97595243118110397</v>
      </c>
      <c r="P130" s="24">
        <v>0.97836416018806749</v>
      </c>
      <c r="Q130" s="24">
        <v>0.98077588919503111</v>
      </c>
      <c r="R130" s="25">
        <v>0.98318761820199474</v>
      </c>
    </row>
    <row r="131" spans="1:18" x14ac:dyDescent="0.25">
      <c r="A131" s="23">
        <v>16</v>
      </c>
      <c r="B131" s="24">
        <v>0.91152771705175262</v>
      </c>
      <c r="C131" s="24">
        <v>0.91392945069116671</v>
      </c>
      <c r="D131" s="24">
        <v>0.91633118433058081</v>
      </c>
      <c r="E131" s="24">
        <v>0.91873291796999501</v>
      </c>
      <c r="F131" s="24">
        <v>0.92113465160940911</v>
      </c>
      <c r="G131" s="24">
        <v>0.9235363852488232</v>
      </c>
      <c r="H131" s="24">
        <v>0.92593811888823729</v>
      </c>
      <c r="I131" s="24">
        <v>0.92833985252765139</v>
      </c>
      <c r="J131" s="24">
        <v>0.93074158616706559</v>
      </c>
      <c r="K131" s="24">
        <v>0.93314331980647969</v>
      </c>
      <c r="L131" s="24">
        <v>0.93554505344589378</v>
      </c>
      <c r="M131" s="24">
        <v>0.93794678708530788</v>
      </c>
      <c r="N131" s="24">
        <v>0.94034852072472197</v>
      </c>
      <c r="O131" s="24">
        <v>0.94275025436413618</v>
      </c>
      <c r="P131" s="24">
        <v>0.94515198800355027</v>
      </c>
      <c r="Q131" s="24">
        <v>0.94755372164296436</v>
      </c>
      <c r="R131" s="25">
        <v>0.94995545528237846</v>
      </c>
    </row>
    <row r="132" spans="1:18" x14ac:dyDescent="0.25">
      <c r="A132" s="23">
        <v>16.5</v>
      </c>
      <c r="B132" s="24">
        <v>0.87966354488241905</v>
      </c>
      <c r="C132" s="24">
        <v>0.88209101898232645</v>
      </c>
      <c r="D132" s="24">
        <v>0.88451849308223385</v>
      </c>
      <c r="E132" s="24">
        <v>0.88694596718214114</v>
      </c>
      <c r="F132" s="24">
        <v>0.88937344128204854</v>
      </c>
      <c r="G132" s="24">
        <v>0.89180091538195594</v>
      </c>
      <c r="H132" s="24">
        <v>0.89422838948186334</v>
      </c>
      <c r="I132" s="24">
        <v>0.89665586358177074</v>
      </c>
      <c r="J132" s="24">
        <v>0.89908333768167803</v>
      </c>
      <c r="K132" s="24">
        <v>0.90151081178158543</v>
      </c>
      <c r="L132" s="24">
        <v>0.90393828588149283</v>
      </c>
      <c r="M132" s="24">
        <v>0.90636575998140023</v>
      </c>
      <c r="N132" s="24">
        <v>0.90879323408130763</v>
      </c>
      <c r="O132" s="24">
        <v>0.91122070818121492</v>
      </c>
      <c r="P132" s="24">
        <v>0.91364818228112232</v>
      </c>
      <c r="Q132" s="24">
        <v>0.91607565638102972</v>
      </c>
      <c r="R132" s="25">
        <v>0.91850313048093712</v>
      </c>
    </row>
    <row r="133" spans="1:18" x14ac:dyDescent="0.25">
      <c r="A133" s="23">
        <v>17</v>
      </c>
      <c r="B133" s="24">
        <v>0.8484657623341878</v>
      </c>
      <c r="C133" s="24">
        <v>0.85094650138903083</v>
      </c>
      <c r="D133" s="24">
        <v>0.85342724044387386</v>
      </c>
      <c r="E133" s="24">
        <v>0.85590797949871678</v>
      </c>
      <c r="F133" s="24">
        <v>0.8583887185535598</v>
      </c>
      <c r="G133" s="24">
        <v>0.86086945760840283</v>
      </c>
      <c r="H133" s="24">
        <v>0.86335019666324586</v>
      </c>
      <c r="I133" s="24">
        <v>0.86583093571808889</v>
      </c>
      <c r="J133" s="24">
        <v>0.86831167477293181</v>
      </c>
      <c r="K133" s="24">
        <v>0.87079241382777484</v>
      </c>
      <c r="L133" s="24">
        <v>0.87327315288261786</v>
      </c>
      <c r="M133" s="24">
        <v>0.87575389193746089</v>
      </c>
      <c r="N133" s="24">
        <v>0.87823463099230392</v>
      </c>
      <c r="O133" s="24">
        <v>0.88071537004714684</v>
      </c>
      <c r="P133" s="24">
        <v>0.88319610910198987</v>
      </c>
      <c r="Q133" s="24">
        <v>0.8856768481568329</v>
      </c>
      <c r="R133" s="25">
        <v>0.88815758721167593</v>
      </c>
    </row>
    <row r="134" spans="1:18" x14ac:dyDescent="0.25">
      <c r="A134" s="23">
        <v>17.5</v>
      </c>
      <c r="B134" s="24">
        <v>0.81755471717245598</v>
      </c>
      <c r="C134" s="24">
        <v>0.82010803434307589</v>
      </c>
      <c r="D134" s="24">
        <v>0.82266135151369579</v>
      </c>
      <c r="E134" s="24">
        <v>0.82521466868431559</v>
      </c>
      <c r="F134" s="24">
        <v>0.8277679858549355</v>
      </c>
      <c r="G134" s="24">
        <v>0.8303213030255554</v>
      </c>
      <c r="H134" s="24">
        <v>0.83287462019617531</v>
      </c>
      <c r="I134" s="24">
        <v>0.83542793736679521</v>
      </c>
      <c r="J134" s="24">
        <v>0.83798125453741501</v>
      </c>
      <c r="K134" s="24">
        <v>0.84053457170803492</v>
      </c>
      <c r="L134" s="24">
        <v>0.84308788887865482</v>
      </c>
      <c r="M134" s="24">
        <v>0.84564120604927473</v>
      </c>
      <c r="N134" s="24">
        <v>0.84819452321989464</v>
      </c>
      <c r="O134" s="24">
        <v>0.85074784039051443</v>
      </c>
      <c r="P134" s="24">
        <v>0.85330115756113434</v>
      </c>
      <c r="Q134" s="24">
        <v>0.85585447473175424</v>
      </c>
      <c r="R134" s="25">
        <v>0.85840779190237415</v>
      </c>
    </row>
    <row r="135" spans="1:18" x14ac:dyDescent="0.25">
      <c r="A135" s="23">
        <v>18</v>
      </c>
      <c r="B135" s="24">
        <v>0.78671278017658075</v>
      </c>
      <c r="C135" s="24">
        <v>0.78934977729021805</v>
      </c>
      <c r="D135" s="24">
        <v>0.79198677440385534</v>
      </c>
      <c r="E135" s="24">
        <v>0.79462377151749264</v>
      </c>
      <c r="F135" s="24">
        <v>0.79726076863112993</v>
      </c>
      <c r="G135" s="24">
        <v>0.79989776574476723</v>
      </c>
      <c r="H135" s="24">
        <v>0.80253476285840453</v>
      </c>
      <c r="I135" s="24">
        <v>0.80517175997204182</v>
      </c>
      <c r="J135" s="24">
        <v>0.80780875708567912</v>
      </c>
      <c r="K135" s="24">
        <v>0.81044575419931641</v>
      </c>
      <c r="L135" s="24">
        <v>0.81308275131295371</v>
      </c>
      <c r="M135" s="24">
        <v>0.81571974842659101</v>
      </c>
      <c r="N135" s="24">
        <v>0.8183567455402283</v>
      </c>
      <c r="O135" s="24">
        <v>0.8209937426538656</v>
      </c>
      <c r="P135" s="24">
        <v>0.8236307397675029</v>
      </c>
      <c r="Q135" s="24">
        <v>0.82626773688114019</v>
      </c>
      <c r="R135" s="25">
        <v>0.82890473399477749</v>
      </c>
    </row>
    <row r="136" spans="1:18" x14ac:dyDescent="0.25">
      <c r="A136" s="23">
        <v>18.5</v>
      </c>
      <c r="B136" s="24">
        <v>0.75588434513968039</v>
      </c>
      <c r="C136" s="24">
        <v>0.75860791268997418</v>
      </c>
      <c r="D136" s="24">
        <v>0.76133148024026798</v>
      </c>
      <c r="E136" s="24">
        <v>0.76405504779056188</v>
      </c>
      <c r="F136" s="24">
        <v>0.76677861534085567</v>
      </c>
      <c r="G136" s="24">
        <v>0.76950218289114947</v>
      </c>
      <c r="H136" s="24">
        <v>0.77222575044144326</v>
      </c>
      <c r="I136" s="24">
        <v>0.77494931799173705</v>
      </c>
      <c r="J136" s="24">
        <v>0.77767288554203096</v>
      </c>
      <c r="K136" s="24">
        <v>0.78039645309232475</v>
      </c>
      <c r="L136" s="24">
        <v>0.78312002064261854</v>
      </c>
      <c r="M136" s="24">
        <v>0.78584358819291233</v>
      </c>
      <c r="N136" s="24">
        <v>0.78856715574320613</v>
      </c>
      <c r="O136" s="24">
        <v>0.79129072329350003</v>
      </c>
      <c r="P136" s="24">
        <v>0.79401429084379382</v>
      </c>
      <c r="Q136" s="24">
        <v>0.79673785839408762</v>
      </c>
      <c r="R136" s="25">
        <v>0.79946142594438141</v>
      </c>
    </row>
    <row r="137" spans="1:18" x14ac:dyDescent="0.25">
      <c r="A137" s="23">
        <v>19</v>
      </c>
      <c r="B137" s="24">
        <v>0.72517582886878884</v>
      </c>
      <c r="C137" s="24">
        <v>0.72798064601577661</v>
      </c>
      <c r="D137" s="24">
        <v>0.73078546316276438</v>
      </c>
      <c r="E137" s="24">
        <v>0.73359028030975204</v>
      </c>
      <c r="F137" s="24">
        <v>0.73639509745673981</v>
      </c>
      <c r="G137" s="24">
        <v>0.73919991460372758</v>
      </c>
      <c r="H137" s="24">
        <v>0.74200473175071535</v>
      </c>
      <c r="I137" s="24">
        <v>0.74480954889770312</v>
      </c>
      <c r="J137" s="24">
        <v>0.74761436604469078</v>
      </c>
      <c r="K137" s="24">
        <v>0.75041918319167855</v>
      </c>
      <c r="L137" s="24">
        <v>0.75322400033866632</v>
      </c>
      <c r="M137" s="24">
        <v>0.75602881748565409</v>
      </c>
      <c r="N137" s="24">
        <v>0.75883363463264186</v>
      </c>
      <c r="O137" s="24">
        <v>0.76163845177962952</v>
      </c>
      <c r="P137" s="24">
        <v>0.76444326892661729</v>
      </c>
      <c r="Q137" s="24">
        <v>0.76724808607360506</v>
      </c>
      <c r="R137" s="25">
        <v>0.77005290322059283</v>
      </c>
    </row>
    <row r="138" spans="1:18" x14ac:dyDescent="0.25">
      <c r="A138" s="23">
        <v>19.5</v>
      </c>
      <c r="B138" s="24">
        <v>0.69485567118478997</v>
      </c>
      <c r="C138" s="24">
        <v>0.69772820575490924</v>
      </c>
      <c r="D138" s="24">
        <v>0.7006007403250285</v>
      </c>
      <c r="E138" s="24">
        <v>0.70347327489514777</v>
      </c>
      <c r="F138" s="24">
        <v>0.70634580946526704</v>
      </c>
      <c r="G138" s="24">
        <v>0.70921834403538631</v>
      </c>
      <c r="H138" s="24">
        <v>0.71209087860550557</v>
      </c>
      <c r="I138" s="24">
        <v>0.71496341317562484</v>
      </c>
      <c r="J138" s="24">
        <v>0.71783594774574411</v>
      </c>
      <c r="K138" s="24">
        <v>0.72070848231586337</v>
      </c>
      <c r="L138" s="24">
        <v>0.72358101688598264</v>
      </c>
      <c r="M138" s="24">
        <v>0.72645355145610191</v>
      </c>
      <c r="N138" s="24">
        <v>0.72932608602622118</v>
      </c>
      <c r="O138" s="24">
        <v>0.73219862059634044</v>
      </c>
      <c r="P138" s="24">
        <v>0.73507115516645971</v>
      </c>
      <c r="Q138" s="24">
        <v>0.73794368973657898</v>
      </c>
      <c r="R138" s="25">
        <v>0.74081622430669825</v>
      </c>
    </row>
    <row r="139" spans="1:18" x14ac:dyDescent="0.25">
      <c r="A139" s="23">
        <v>20</v>
      </c>
      <c r="B139" s="24">
        <v>0.66535433492240159</v>
      </c>
      <c r="C139" s="24">
        <v>0.6682728434084888</v>
      </c>
      <c r="D139" s="24">
        <v>0.67119135189457602</v>
      </c>
      <c r="E139" s="24">
        <v>0.67410986038066323</v>
      </c>
      <c r="F139" s="24">
        <v>0.67702836886675044</v>
      </c>
      <c r="G139" s="24">
        <v>0.67994687735283765</v>
      </c>
      <c r="H139" s="24">
        <v>0.68286538583892487</v>
      </c>
      <c r="I139" s="24">
        <v>0.68578389432501208</v>
      </c>
      <c r="J139" s="24">
        <v>0.68870240281109929</v>
      </c>
      <c r="K139" s="24">
        <v>0.6916209112971865</v>
      </c>
      <c r="L139" s="24">
        <v>0.69453941978327371</v>
      </c>
      <c r="M139" s="24">
        <v>0.69745792826936093</v>
      </c>
      <c r="N139" s="24">
        <v>0.70037643675544814</v>
      </c>
      <c r="O139" s="24">
        <v>0.70329494524153535</v>
      </c>
      <c r="P139" s="24">
        <v>0.70621345372762256</v>
      </c>
      <c r="Q139" s="24">
        <v>0.70913196221370978</v>
      </c>
      <c r="R139" s="25">
        <v>0.71205047069979699</v>
      </c>
    </row>
    <row r="140" spans="1:18" x14ac:dyDescent="0.25">
      <c r="A140" s="26">
        <v>20.5</v>
      </c>
      <c r="B140" s="27">
        <v>0.63726430593022698</v>
      </c>
      <c r="C140" s="27">
        <v>0.64019883349151707</v>
      </c>
      <c r="D140" s="27">
        <v>0.64313336105280716</v>
      </c>
      <c r="E140" s="27">
        <v>0.64606788861409714</v>
      </c>
      <c r="F140" s="27">
        <v>0.64900241617538723</v>
      </c>
      <c r="G140" s="27">
        <v>0.65193694373667732</v>
      </c>
      <c r="H140" s="27">
        <v>0.65487147129796741</v>
      </c>
      <c r="I140" s="27">
        <v>0.6578059988592575</v>
      </c>
      <c r="J140" s="27">
        <v>0.66074052642054748</v>
      </c>
      <c r="K140" s="27">
        <v>0.66367505398183757</v>
      </c>
      <c r="L140" s="27">
        <v>0.66660958154312766</v>
      </c>
      <c r="M140" s="27">
        <v>0.66954410910441775</v>
      </c>
      <c r="N140" s="27">
        <v>0.67247863666570784</v>
      </c>
      <c r="O140" s="27">
        <v>0.67541316422699782</v>
      </c>
      <c r="P140" s="27">
        <v>0.67834769178828791</v>
      </c>
      <c r="Q140" s="27">
        <v>0.681282219349578</v>
      </c>
      <c r="R140" s="28">
        <v>0.68421674691086809</v>
      </c>
    </row>
    <row r="144" spans="1:18" ht="28.9" customHeight="1" x14ac:dyDescent="0.5">
      <c r="A144" s="1" t="s">
        <v>17</v>
      </c>
      <c r="B144" s="1"/>
    </row>
    <row r="145" spans="1:34" x14ac:dyDescent="0.25">
      <c r="A145" s="17" t="s">
        <v>12</v>
      </c>
      <c r="B145" s="18" t="s">
        <v>18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9"/>
    </row>
    <row r="146" spans="1:34" x14ac:dyDescent="0.25">
      <c r="A146" s="20" t="s">
        <v>14</v>
      </c>
      <c r="B146" s="21">
        <v>128</v>
      </c>
      <c r="C146" s="21">
        <v>144</v>
      </c>
      <c r="D146" s="21">
        <v>160</v>
      </c>
      <c r="E146" s="21">
        <v>176</v>
      </c>
      <c r="F146" s="21">
        <v>192</v>
      </c>
      <c r="G146" s="21">
        <v>208</v>
      </c>
      <c r="H146" s="21">
        <v>224</v>
      </c>
      <c r="I146" s="21">
        <v>240</v>
      </c>
      <c r="J146" s="21">
        <v>256</v>
      </c>
      <c r="K146" s="21">
        <v>272</v>
      </c>
      <c r="L146" s="21">
        <v>288</v>
      </c>
      <c r="M146" s="21">
        <v>304</v>
      </c>
      <c r="N146" s="21">
        <v>320</v>
      </c>
      <c r="O146" s="21">
        <v>336</v>
      </c>
      <c r="P146" s="21">
        <v>352</v>
      </c>
      <c r="Q146" s="21">
        <v>368</v>
      </c>
      <c r="R146" s="21">
        <v>384</v>
      </c>
      <c r="S146" s="21">
        <v>400</v>
      </c>
      <c r="T146" s="21">
        <v>416</v>
      </c>
      <c r="U146" s="21">
        <v>432</v>
      </c>
      <c r="V146" s="21">
        <v>448</v>
      </c>
      <c r="W146" s="21">
        <v>464</v>
      </c>
      <c r="X146" s="21">
        <v>480</v>
      </c>
      <c r="Y146" s="21">
        <v>496</v>
      </c>
      <c r="Z146" s="21">
        <v>512</v>
      </c>
      <c r="AA146" s="21">
        <v>528</v>
      </c>
      <c r="AB146" s="21">
        <v>544</v>
      </c>
      <c r="AC146" s="21">
        <v>560</v>
      </c>
      <c r="AD146" s="21">
        <v>576</v>
      </c>
      <c r="AE146" s="21">
        <v>592</v>
      </c>
      <c r="AF146" s="21">
        <v>608</v>
      </c>
      <c r="AG146" s="21">
        <v>624</v>
      </c>
      <c r="AH146" s="22">
        <v>640</v>
      </c>
    </row>
    <row r="147" spans="1:34" x14ac:dyDescent="0.25">
      <c r="A147" s="23">
        <v>4</v>
      </c>
      <c r="B147" s="24">
        <v>4.3835410122030494</v>
      </c>
      <c r="C147" s="24">
        <v>4.4452327025983154</v>
      </c>
      <c r="D147" s="24">
        <v>4.5069243929935814</v>
      </c>
      <c r="E147" s="24">
        <v>4.5686160833888483</v>
      </c>
      <c r="F147" s="24">
        <v>4.6303077737841143</v>
      </c>
      <c r="G147" s="24">
        <v>4.6997974501024569</v>
      </c>
      <c r="H147" s="24">
        <v>4.7770851123438769</v>
      </c>
      <c r="I147" s="24">
        <v>4.8543727745852969</v>
      </c>
      <c r="J147" s="24">
        <v>4.931660436826717</v>
      </c>
      <c r="K147" s="24">
        <v>5.008948099068137</v>
      </c>
      <c r="L147" s="24">
        <v>5.086235761309557</v>
      </c>
      <c r="M147" s="24">
        <v>5.1667048252102479</v>
      </c>
      <c r="N147" s="24">
        <v>5.2567180940887503</v>
      </c>
      <c r="O147" s="24">
        <v>5.3467313629672537</v>
      </c>
      <c r="P147" s="24">
        <v>5.4367446318457562</v>
      </c>
      <c r="Q147" s="24">
        <v>5.5267579007242604</v>
      </c>
      <c r="R147" s="24">
        <v>5.6167711696027629</v>
      </c>
      <c r="S147" s="24">
        <v>5.7067844384812663</v>
      </c>
      <c r="T147" s="24">
        <v>5.8072349289867127</v>
      </c>
      <c r="U147" s="24">
        <v>5.9076854194921582</v>
      </c>
      <c r="V147" s="24">
        <v>6.0081359099976046</v>
      </c>
      <c r="W147" s="24">
        <v>6.1085864005030501</v>
      </c>
      <c r="X147" s="24">
        <v>6.2090368910084974</v>
      </c>
      <c r="Y147" s="24">
        <v>6.3094873815139429</v>
      </c>
      <c r="Z147" s="24">
        <v>6.4164859846311906</v>
      </c>
      <c r="AA147" s="24">
        <v>6.5256672919523719</v>
      </c>
      <c r="AB147" s="24">
        <v>6.6348485992735533</v>
      </c>
      <c r="AC147" s="24">
        <v>6.7440299065947347</v>
      </c>
      <c r="AD147" s="24">
        <v>6.8532112139159169</v>
      </c>
      <c r="AE147" s="24">
        <v>6.9623925212370983</v>
      </c>
      <c r="AF147" s="24">
        <v>7.0753770246600087</v>
      </c>
      <c r="AG147" s="24">
        <v>7.1921647241846474</v>
      </c>
      <c r="AH147" s="25">
        <v>7.308952423709286</v>
      </c>
    </row>
    <row r="148" spans="1:34" x14ac:dyDescent="0.25">
      <c r="A148" s="23">
        <v>5</v>
      </c>
      <c r="B148" s="24">
        <v>3.553069967761826</v>
      </c>
      <c r="C148" s="24">
        <v>3.6003235570902792</v>
      </c>
      <c r="D148" s="24">
        <v>3.647577146418731</v>
      </c>
      <c r="E148" s="24">
        <v>3.6948307357471828</v>
      </c>
      <c r="F148" s="24">
        <v>3.742084325075635</v>
      </c>
      <c r="G148" s="24">
        <v>3.796256337539158</v>
      </c>
      <c r="H148" s="24">
        <v>3.8573467731377531</v>
      </c>
      <c r="I148" s="24">
        <v>3.9184372087363468</v>
      </c>
      <c r="J148" s="24">
        <v>3.979527644334941</v>
      </c>
      <c r="K148" s="24">
        <v>4.0406180799335347</v>
      </c>
      <c r="L148" s="24">
        <v>4.1017085155321293</v>
      </c>
      <c r="M148" s="24">
        <v>4.1655910216196963</v>
      </c>
      <c r="N148" s="24">
        <v>4.2378497391741812</v>
      </c>
      <c r="O148" s="24">
        <v>4.310108456728666</v>
      </c>
      <c r="P148" s="24">
        <v>4.3823671742831509</v>
      </c>
      <c r="Q148" s="24">
        <v>4.4546258918376367</v>
      </c>
      <c r="R148" s="24">
        <v>4.5268846093921216</v>
      </c>
      <c r="S148" s="24">
        <v>4.5991433269466073</v>
      </c>
      <c r="T148" s="24">
        <v>4.6804837423416634</v>
      </c>
      <c r="U148" s="24">
        <v>4.7618241577367177</v>
      </c>
      <c r="V148" s="24">
        <v>4.843164573131773</v>
      </c>
      <c r="W148" s="24">
        <v>4.9245049885268282</v>
      </c>
      <c r="X148" s="24">
        <v>5.0058454039218834</v>
      </c>
      <c r="Y148" s="24">
        <v>5.0871858193169386</v>
      </c>
      <c r="Z148" s="24">
        <v>5.1742090551551296</v>
      </c>
      <c r="AA148" s="24">
        <v>5.2631265644743674</v>
      </c>
      <c r="AB148" s="24">
        <v>5.3520440737936026</v>
      </c>
      <c r="AC148" s="24">
        <v>5.4409615831128404</v>
      </c>
      <c r="AD148" s="24">
        <v>5.5298790924320773</v>
      </c>
      <c r="AE148" s="24">
        <v>5.6187966017513151</v>
      </c>
      <c r="AF148" s="24">
        <v>5.7110413461739133</v>
      </c>
      <c r="AG148" s="24">
        <v>5.8066133256998747</v>
      </c>
      <c r="AH148" s="25">
        <v>5.902185305225836</v>
      </c>
    </row>
    <row r="149" spans="1:34" x14ac:dyDescent="0.25">
      <c r="A149" s="23">
        <v>6</v>
      </c>
      <c r="B149" s="24">
        <v>2.8955776272411282</v>
      </c>
      <c r="C149" s="24">
        <v>2.9308432994166318</v>
      </c>
      <c r="D149" s="24">
        <v>2.9661089715921358</v>
      </c>
      <c r="E149" s="24">
        <v>3.0013746437676398</v>
      </c>
      <c r="F149" s="24">
        <v>3.0366403159431439</v>
      </c>
      <c r="G149" s="24">
        <v>3.0779981061702371</v>
      </c>
      <c r="H149" s="24">
        <v>3.1254480144489181</v>
      </c>
      <c r="I149" s="24">
        <v>3.1728979227275991</v>
      </c>
      <c r="J149" s="24">
        <v>3.2203478310062801</v>
      </c>
      <c r="K149" s="24">
        <v>3.2677977392849611</v>
      </c>
      <c r="L149" s="24">
        <v>3.3152476475636412</v>
      </c>
      <c r="M149" s="24">
        <v>3.365126924013258</v>
      </c>
      <c r="N149" s="24">
        <v>3.4222943049756851</v>
      </c>
      <c r="O149" s="24">
        <v>3.4794616859381109</v>
      </c>
      <c r="P149" s="24">
        <v>3.536629066900538</v>
      </c>
      <c r="Q149" s="24">
        <v>3.5937964478629638</v>
      </c>
      <c r="R149" s="24">
        <v>3.6509638288253909</v>
      </c>
      <c r="S149" s="24">
        <v>3.7081312097878172</v>
      </c>
      <c r="T149" s="24">
        <v>3.7731312802134869</v>
      </c>
      <c r="U149" s="24">
        <v>3.8381313506391579</v>
      </c>
      <c r="V149" s="24">
        <v>3.903131421064828</v>
      </c>
      <c r="W149" s="24">
        <v>3.968131491490499</v>
      </c>
      <c r="X149" s="24">
        <v>4.0331315619161687</v>
      </c>
      <c r="Y149" s="24">
        <v>4.0981316323418389</v>
      </c>
      <c r="Z149" s="24">
        <v>4.168029117598766</v>
      </c>
      <c r="AA149" s="24">
        <v>4.2395590744661114</v>
      </c>
      <c r="AB149" s="24">
        <v>4.3110890313334567</v>
      </c>
      <c r="AC149" s="24">
        <v>4.382618988200802</v>
      </c>
      <c r="AD149" s="24">
        <v>4.4541489450681473</v>
      </c>
      <c r="AE149" s="24">
        <v>4.5256789019354926</v>
      </c>
      <c r="AF149" s="24">
        <v>4.6001133906123561</v>
      </c>
      <c r="AG149" s="24">
        <v>4.6774524110987388</v>
      </c>
      <c r="AH149" s="25">
        <v>4.7547914315851214</v>
      </c>
    </row>
    <row r="150" spans="1:34" x14ac:dyDescent="0.25">
      <c r="A150" s="23">
        <v>7</v>
      </c>
      <c r="B150" s="24">
        <v>2.3824362026533419</v>
      </c>
      <c r="C150" s="24">
        <v>2.407953931449577</v>
      </c>
      <c r="D150" s="24">
        <v>2.4334716602458131</v>
      </c>
      <c r="E150" s="24">
        <v>2.4589893890420478</v>
      </c>
      <c r="F150" s="24">
        <v>2.4845071178382829</v>
      </c>
      <c r="G150" s="24">
        <v>2.5153439173071481</v>
      </c>
      <c r="H150" s="24">
        <v>2.551499787448642</v>
      </c>
      <c r="I150" s="24">
        <v>2.587655657590135</v>
      </c>
      <c r="J150" s="24">
        <v>2.623811527731629</v>
      </c>
      <c r="K150" s="24">
        <v>2.659967397873122</v>
      </c>
      <c r="L150" s="24">
        <v>2.6961232680146159</v>
      </c>
      <c r="M150" s="24">
        <v>2.7343724328612709</v>
      </c>
      <c r="N150" s="24">
        <v>2.7789014818234108</v>
      </c>
      <c r="O150" s="24">
        <v>2.8234305307855512</v>
      </c>
      <c r="P150" s="24">
        <v>2.867959579747692</v>
      </c>
      <c r="Q150" s="24">
        <v>2.9124886287098319</v>
      </c>
      <c r="R150" s="24">
        <v>2.9570176776719719</v>
      </c>
      <c r="S150" s="24">
        <v>3.0015467266341131</v>
      </c>
      <c r="T150" s="24">
        <v>3.0527659720912181</v>
      </c>
      <c r="U150" s="24">
        <v>3.1039852175483218</v>
      </c>
      <c r="V150" s="24">
        <v>3.1552044630054268</v>
      </c>
      <c r="W150" s="24">
        <v>3.2064237084625322</v>
      </c>
      <c r="X150" s="24">
        <v>3.2576429539196372</v>
      </c>
      <c r="Y150" s="24">
        <v>3.3088621993767422</v>
      </c>
      <c r="Z150" s="24">
        <v>3.364273340610008</v>
      </c>
      <c r="AA150" s="24">
        <v>3.4210817804353288</v>
      </c>
      <c r="AB150" s="24">
        <v>3.4778902202606492</v>
      </c>
      <c r="AC150" s="24">
        <v>3.53469866008597</v>
      </c>
      <c r="AD150" s="24">
        <v>3.5915070999112899</v>
      </c>
      <c r="AE150" s="24">
        <v>3.6483155397366112</v>
      </c>
      <c r="AF150" s="24">
        <v>3.70765906578213</v>
      </c>
      <c r="AG150" s="24">
        <v>3.7695376780478469</v>
      </c>
      <c r="AH150" s="25">
        <v>3.8314162903135651</v>
      </c>
    </row>
    <row r="151" spans="1:34" x14ac:dyDescent="0.25">
      <c r="A151" s="23">
        <v>8</v>
      </c>
      <c r="B151" s="24">
        <v>1.9876102742325801</v>
      </c>
      <c r="C151" s="24">
        <v>2.0054098232830389</v>
      </c>
      <c r="D151" s="24">
        <v>2.0232093723334978</v>
      </c>
      <c r="E151" s="24">
        <v>2.0410089213839568</v>
      </c>
      <c r="F151" s="24">
        <v>2.0588084704344158</v>
      </c>
      <c r="G151" s="24">
        <v>2.0812073004830678</v>
      </c>
      <c r="H151" s="24">
        <v>2.108205411529914</v>
      </c>
      <c r="I151" s="24">
        <v>2.1352035225767598</v>
      </c>
      <c r="J151" s="24">
        <v>2.1622016336236061</v>
      </c>
      <c r="K151" s="24">
        <v>2.189199744670451</v>
      </c>
      <c r="L151" s="24">
        <v>2.2161978557172972</v>
      </c>
      <c r="M151" s="24">
        <v>2.2449798168557908</v>
      </c>
      <c r="N151" s="24">
        <v>2.279113328269232</v>
      </c>
      <c r="O151" s="24">
        <v>2.3132468396826709</v>
      </c>
      <c r="P151" s="24">
        <v>2.347380351096112</v>
      </c>
      <c r="Q151" s="24">
        <v>2.3815138625095522</v>
      </c>
      <c r="R151" s="24">
        <v>2.415647373922992</v>
      </c>
      <c r="S151" s="24">
        <v>2.4497808853364318</v>
      </c>
      <c r="T151" s="24">
        <v>2.4895686156856049</v>
      </c>
      <c r="U151" s="24">
        <v>2.5293563460347772</v>
      </c>
      <c r="V151" s="24">
        <v>2.5691440763839499</v>
      </c>
      <c r="W151" s="24">
        <v>2.6089318067331231</v>
      </c>
      <c r="X151" s="24">
        <v>2.6487195370822949</v>
      </c>
      <c r="Y151" s="24">
        <v>2.6885072674314681</v>
      </c>
      <c r="Z151" s="24">
        <v>2.7318612610584929</v>
      </c>
      <c r="AA151" s="24">
        <v>2.7764040091114688</v>
      </c>
      <c r="AB151" s="24">
        <v>2.8209467571644442</v>
      </c>
      <c r="AC151" s="24">
        <v>2.8654895052174201</v>
      </c>
      <c r="AD151" s="24">
        <v>2.9100322532703959</v>
      </c>
      <c r="AE151" s="24">
        <v>2.9545750013233709</v>
      </c>
      <c r="AF151" s="24">
        <v>3.0013366477117489</v>
      </c>
      <c r="AG151" s="24">
        <v>3.050317192435529</v>
      </c>
      <c r="AH151" s="25">
        <v>3.0992977371593091</v>
      </c>
    </row>
    <row r="152" spans="1:34" x14ac:dyDescent="0.25">
      <c r="A152" s="23">
        <v>9</v>
      </c>
      <c r="B152" s="24">
        <v>1.687656790434668</v>
      </c>
      <c r="C152" s="24">
        <v>1.699557713232656</v>
      </c>
      <c r="D152" s="24">
        <v>1.711458636030645</v>
      </c>
      <c r="E152" s="24">
        <v>1.723359558828633</v>
      </c>
      <c r="F152" s="24">
        <v>1.7352604816266219</v>
      </c>
      <c r="G152" s="24">
        <v>1.751094153452891</v>
      </c>
      <c r="H152" s="24">
        <v>1.7708605743074419</v>
      </c>
      <c r="I152" s="24">
        <v>1.7906269951619931</v>
      </c>
      <c r="J152" s="24">
        <v>1.810393416016544</v>
      </c>
      <c r="K152" s="24">
        <v>1.830159836871095</v>
      </c>
      <c r="L152" s="24">
        <v>1.8499262577256459</v>
      </c>
      <c r="M152" s="24">
        <v>1.871193712910594</v>
      </c>
      <c r="N152" s="24">
        <v>1.896964271086734</v>
      </c>
      <c r="O152" s="24">
        <v>1.9227348292628741</v>
      </c>
      <c r="P152" s="24">
        <v>1.9485053874390139</v>
      </c>
      <c r="Q152" s="24">
        <v>1.9742759456151551</v>
      </c>
      <c r="R152" s="24">
        <v>2.0000465037912951</v>
      </c>
      <c r="S152" s="24">
        <v>2.0258170619674352</v>
      </c>
      <c r="T152" s="24">
        <v>2.0563123769291218</v>
      </c>
      <c r="U152" s="24">
        <v>2.0868076918908089</v>
      </c>
      <c r="V152" s="24">
        <v>2.1173030068524961</v>
      </c>
      <c r="W152" s="24">
        <v>2.1477983218141832</v>
      </c>
      <c r="X152" s="24">
        <v>2.178293636775869</v>
      </c>
      <c r="Y152" s="24">
        <v>2.208788951737557</v>
      </c>
      <c r="Z152" s="24">
        <v>2.242304784035571</v>
      </c>
      <c r="AA152" s="24">
        <v>2.2768274554456949</v>
      </c>
      <c r="AB152" s="24">
        <v>2.3113501268558192</v>
      </c>
      <c r="AC152" s="24">
        <v>2.3458727982659431</v>
      </c>
      <c r="AD152" s="24">
        <v>2.380395469676067</v>
      </c>
      <c r="AE152" s="24">
        <v>2.4149181410861909</v>
      </c>
      <c r="AF152" s="24">
        <v>2.4513967806514438</v>
      </c>
      <c r="AG152" s="24">
        <v>2.489831388371825</v>
      </c>
      <c r="AH152" s="25">
        <v>2.5282659960922071</v>
      </c>
    </row>
    <row r="153" spans="1:34" x14ac:dyDescent="0.25">
      <c r="A153" s="23">
        <v>10</v>
      </c>
      <c r="B153" s="24">
        <v>1.4617250679371481</v>
      </c>
      <c r="C153" s="24">
        <v>1.469336707835786</v>
      </c>
      <c r="D153" s="24">
        <v>1.4769483477344241</v>
      </c>
      <c r="E153" s="24">
        <v>1.484559987633062</v>
      </c>
      <c r="F153" s="24">
        <v>1.4921716275317001</v>
      </c>
      <c r="G153" s="24">
        <v>1.5031027421932299</v>
      </c>
      <c r="H153" s="24">
        <v>1.517353331617652</v>
      </c>
      <c r="I153" s="24">
        <v>1.531603921042074</v>
      </c>
      <c r="J153" s="24">
        <v>1.545854510466496</v>
      </c>
      <c r="K153" s="24">
        <v>1.5601050998909189</v>
      </c>
      <c r="L153" s="24">
        <v>1.574355689315341</v>
      </c>
      <c r="M153" s="24">
        <v>1.5898511261611701</v>
      </c>
      <c r="N153" s="24">
        <v>1.6090811052712231</v>
      </c>
      <c r="O153" s="24">
        <v>1.6283110843812769</v>
      </c>
      <c r="P153" s="24">
        <v>1.6475410634913299</v>
      </c>
      <c r="Q153" s="24">
        <v>1.6667710426013831</v>
      </c>
      <c r="R153" s="24">
        <v>1.6860010217114361</v>
      </c>
      <c r="S153" s="24">
        <v>1.705231000821489</v>
      </c>
      <c r="T153" s="24">
        <v>1.7283627899759511</v>
      </c>
      <c r="U153" s="24">
        <v>1.7514945791304131</v>
      </c>
      <c r="V153" s="24">
        <v>1.774626368284874</v>
      </c>
      <c r="W153" s="24">
        <v>1.797758157439336</v>
      </c>
      <c r="X153" s="24">
        <v>1.8208899465937971</v>
      </c>
      <c r="Y153" s="24">
        <v>1.8440217357482589</v>
      </c>
      <c r="Z153" s="24">
        <v>1.869708182854309</v>
      </c>
      <c r="AA153" s="24">
        <v>1.8962461826108881</v>
      </c>
      <c r="AB153" s="24">
        <v>1.922784182367467</v>
      </c>
      <c r="AC153" s="24">
        <v>1.949322182124047</v>
      </c>
      <c r="AD153" s="24">
        <v>1.9758601818806261</v>
      </c>
      <c r="AE153" s="24">
        <v>2.0023981816372052</v>
      </c>
      <c r="AF153" s="24">
        <v>2.0306824770731629</v>
      </c>
      <c r="AG153" s="24">
        <v>2.0607130681885009</v>
      </c>
      <c r="AH153" s="25">
        <v>2.090743659303838</v>
      </c>
    </row>
    <row r="154" spans="1:34" x14ac:dyDescent="0.25">
      <c r="A154" s="23">
        <v>11</v>
      </c>
      <c r="B154" s="24">
        <v>1.291556791639292</v>
      </c>
      <c r="C154" s="24">
        <v>1.2962782818515119</v>
      </c>
      <c r="D154" s="24">
        <v>1.3009997720637321</v>
      </c>
      <c r="E154" s="24">
        <v>1.305721262275952</v>
      </c>
      <c r="F154" s="24">
        <v>1.3104427524881721</v>
      </c>
      <c r="G154" s="24">
        <v>1.3179237009024189</v>
      </c>
      <c r="H154" s="24">
        <v>1.328164107518693</v>
      </c>
      <c r="I154" s="24">
        <v>1.3384045141349661</v>
      </c>
      <c r="J154" s="24">
        <v>1.348644920751239</v>
      </c>
      <c r="K154" s="24">
        <v>1.358885327367513</v>
      </c>
      <c r="L154" s="24">
        <v>1.3691257339837859</v>
      </c>
      <c r="M154" s="24">
        <v>1.3803814299647399</v>
      </c>
      <c r="N154" s="24">
        <v>1.3946829940397329</v>
      </c>
      <c r="O154" s="24">
        <v>1.408984558114726</v>
      </c>
      <c r="P154" s="24">
        <v>1.4232861221897191</v>
      </c>
      <c r="Q154" s="24">
        <v>1.4375876862647119</v>
      </c>
      <c r="R154" s="24">
        <v>1.451889250339705</v>
      </c>
      <c r="S154" s="24">
        <v>1.466190814414698</v>
      </c>
      <c r="T154" s="24">
        <v>1.4836777572020079</v>
      </c>
      <c r="U154" s="24">
        <v>1.5011646999893169</v>
      </c>
      <c r="V154" s="24">
        <v>1.518651642776627</v>
      </c>
      <c r="W154" s="24">
        <v>1.536138585563936</v>
      </c>
      <c r="X154" s="24">
        <v>1.553625528351245</v>
      </c>
      <c r="Y154" s="24">
        <v>1.571112471138554</v>
      </c>
      <c r="Z154" s="24">
        <v>1.5907680990494979</v>
      </c>
      <c r="AA154" s="24">
        <v>1.611146622001653</v>
      </c>
      <c r="AB154" s="24">
        <v>1.631525144953808</v>
      </c>
      <c r="AC154" s="24">
        <v>1.6519036679059631</v>
      </c>
      <c r="AD154" s="24">
        <v>1.6722821908581169</v>
      </c>
      <c r="AE154" s="24">
        <v>1.6926607138102721</v>
      </c>
      <c r="AF154" s="24">
        <v>1.7146291176705799</v>
      </c>
      <c r="AG154" s="24">
        <v>1.73818740243904</v>
      </c>
      <c r="AH154" s="25">
        <v>1.761745687207501</v>
      </c>
    </row>
    <row r="155" spans="1:34" x14ac:dyDescent="0.25">
      <c r="A155" s="23">
        <v>12</v>
      </c>
      <c r="B155" s="24">
        <v>1.1614860146620849</v>
      </c>
      <c r="C155" s="24">
        <v>1.1645062782606339</v>
      </c>
      <c r="D155" s="24">
        <v>1.1675265418591829</v>
      </c>
      <c r="E155" s="24">
        <v>1.1705468054577319</v>
      </c>
      <c r="F155" s="24">
        <v>1.1735670690562809</v>
      </c>
      <c r="G155" s="24">
        <v>1.178840032000515</v>
      </c>
      <c r="H155" s="24">
        <v>1.186365694290433</v>
      </c>
      <c r="I155" s="24">
        <v>1.1938913565803511</v>
      </c>
      <c r="J155" s="24">
        <v>1.2014170188702691</v>
      </c>
      <c r="K155" s="24">
        <v>1.2089426811601871</v>
      </c>
      <c r="L155" s="24">
        <v>1.2164683434501049</v>
      </c>
      <c r="M155" s="24">
        <v>1.2248063659002371</v>
      </c>
      <c r="N155" s="24">
        <v>1.2355814688310101</v>
      </c>
      <c r="O155" s="24">
        <v>1.246356571761783</v>
      </c>
      <c r="P155" s="24">
        <v>1.257131674692556</v>
      </c>
      <c r="Q155" s="24">
        <v>1.267906777623329</v>
      </c>
      <c r="R155" s="24">
        <v>1.278681880554102</v>
      </c>
      <c r="S155" s="24">
        <v>1.289456983484875</v>
      </c>
      <c r="T155" s="24">
        <v>1.3028075492049189</v>
      </c>
      <c r="U155" s="24">
        <v>1.3161581149249639</v>
      </c>
      <c r="V155" s="24">
        <v>1.3295086806450089</v>
      </c>
      <c r="W155" s="24">
        <v>1.3428592463650539</v>
      </c>
      <c r="X155" s="24">
        <v>1.3562098120850989</v>
      </c>
      <c r="Y155" s="24">
        <v>1.3695603778051439</v>
      </c>
      <c r="Z155" s="24">
        <v>1.384773542377653</v>
      </c>
      <c r="AA155" s="24">
        <v>1.4006075732343171</v>
      </c>
      <c r="AB155" s="24">
        <v>1.416441604090982</v>
      </c>
      <c r="AC155" s="24">
        <v>1.432275634947646</v>
      </c>
      <c r="AD155" s="24">
        <v>1.44810966580431</v>
      </c>
      <c r="AE155" s="24">
        <v>1.463943696660974</v>
      </c>
      <c r="AF155" s="24">
        <v>1.481264451359088</v>
      </c>
      <c r="AG155" s="24">
        <v>1.5000719298986529</v>
      </c>
      <c r="AH155" s="25">
        <v>1.5188794084382169</v>
      </c>
    </row>
    <row r="156" spans="1:34" x14ac:dyDescent="0.25">
      <c r="A156" s="23">
        <v>13</v>
      </c>
      <c r="B156" s="24">
        <v>1.058439158348228</v>
      </c>
      <c r="C156" s="24">
        <v>1.060736908265667</v>
      </c>
      <c r="D156" s="24">
        <v>1.0630346581831049</v>
      </c>
      <c r="E156" s="24">
        <v>1.065332408100544</v>
      </c>
      <c r="F156" s="24">
        <v>1.067630158017983</v>
      </c>
      <c r="G156" s="24">
        <v>1.071727106129287</v>
      </c>
      <c r="H156" s="24">
        <v>1.077623252434456</v>
      </c>
      <c r="I156" s="24">
        <v>1.083519398739625</v>
      </c>
      <c r="J156" s="24">
        <v>1.0894155450447951</v>
      </c>
      <c r="K156" s="24">
        <v>1.0953116913499641</v>
      </c>
      <c r="L156" s="24">
        <v>1.1012078376551331</v>
      </c>
      <c r="M156" s="24">
        <v>1.107740043768312</v>
      </c>
      <c r="N156" s="24">
        <v>1.1161804293055191</v>
      </c>
      <c r="O156" s="24">
        <v>1.1246208148427259</v>
      </c>
      <c r="P156" s="24">
        <v>1.1330612003799341</v>
      </c>
      <c r="Q156" s="24">
        <v>1.1415015859171409</v>
      </c>
      <c r="R156" s="24">
        <v>1.149941971454348</v>
      </c>
      <c r="S156" s="24">
        <v>1.158382356991555</v>
      </c>
      <c r="T156" s="24">
        <v>1.168894804804034</v>
      </c>
      <c r="U156" s="24">
        <v>1.179407252616514</v>
      </c>
      <c r="V156" s="24">
        <v>1.189919700428993</v>
      </c>
      <c r="W156" s="24">
        <v>1.200432148241473</v>
      </c>
      <c r="X156" s="24">
        <v>1.210944596053952</v>
      </c>
      <c r="Y156" s="24">
        <v>1.2214570438664321</v>
      </c>
      <c r="Z156" s="24">
        <v>1.2336058908169929</v>
      </c>
      <c r="AA156" s="24">
        <v>1.2463002041469149</v>
      </c>
      <c r="AB156" s="24">
        <v>1.258994517476838</v>
      </c>
      <c r="AC156" s="24">
        <v>1.27168883080676</v>
      </c>
      <c r="AD156" s="24">
        <v>1.284383144136682</v>
      </c>
      <c r="AE156" s="24">
        <v>1.297077457466604</v>
      </c>
      <c r="AF156" s="24">
        <v>1.311208595275795</v>
      </c>
      <c r="AG156" s="24">
        <v>1.3267765575642581</v>
      </c>
      <c r="AH156" s="25">
        <v>1.34234451985272</v>
      </c>
    </row>
    <row r="157" spans="1:34" x14ac:dyDescent="0.25">
      <c r="A157" s="23">
        <v>14</v>
      </c>
      <c r="B157" s="24">
        <v>0.97193501226215451</v>
      </c>
      <c r="C157" s="24">
        <v>0.97427875129085506</v>
      </c>
      <c r="D157" s="24">
        <v>0.97662249031955561</v>
      </c>
      <c r="E157" s="24">
        <v>0.97896622934825617</v>
      </c>
      <c r="F157" s="24">
        <v>0.98130996837695672</v>
      </c>
      <c r="G157" s="24">
        <v>0.98505266215222786</v>
      </c>
      <c r="H157" s="24">
        <v>0.99019431067406971</v>
      </c>
      <c r="I157" s="24">
        <v>0.99533595919591167</v>
      </c>
      <c r="J157" s="24">
        <v>1.000477607717754</v>
      </c>
      <c r="K157" s="24">
        <v>1.0056192562395949</v>
      </c>
      <c r="L157" s="24">
        <v>1.010760904761437</v>
      </c>
      <c r="M157" s="24">
        <v>1.0163889415913461</v>
      </c>
      <c r="N157" s="24">
        <v>1.023476143345454</v>
      </c>
      <c r="O157" s="24">
        <v>1.0305633450995619</v>
      </c>
      <c r="P157" s="24">
        <v>1.0376505468536701</v>
      </c>
      <c r="Q157" s="24">
        <v>1.044737748607778</v>
      </c>
      <c r="R157" s="24">
        <v>1.0518249503618859</v>
      </c>
      <c r="S157" s="24">
        <v>1.0589121521159941</v>
      </c>
      <c r="T157" s="24">
        <v>1.067674531040423</v>
      </c>
      <c r="U157" s="24">
        <v>1.076436909964853</v>
      </c>
      <c r="V157" s="24">
        <v>1.0851992888892821</v>
      </c>
      <c r="W157" s="24">
        <v>1.093961667813711</v>
      </c>
      <c r="X157" s="24">
        <v>1.102724046738141</v>
      </c>
      <c r="Y157" s="24">
        <v>1.1114864256625701</v>
      </c>
      <c r="Z157" s="24">
        <v>1.1217388905674821</v>
      </c>
      <c r="AA157" s="24">
        <v>1.132488050799221</v>
      </c>
      <c r="AB157" s="24">
        <v>1.143237211030961</v>
      </c>
      <c r="AC157" s="24">
        <v>1.1539863712627001</v>
      </c>
      <c r="AD157" s="24">
        <v>1.1647355314944401</v>
      </c>
      <c r="AE157" s="24">
        <v>1.175484691726179</v>
      </c>
      <c r="AF157" s="24">
        <v>1.1876740347795329</v>
      </c>
      <c r="AG157" s="24">
        <v>1.2013035606545011</v>
      </c>
      <c r="AH157" s="25">
        <v>1.2149330865294681</v>
      </c>
    </row>
    <row r="158" spans="1:34" x14ac:dyDescent="0.25">
      <c r="A158" s="23">
        <v>15</v>
      </c>
      <c r="B158" s="24">
        <v>0.8940847341899959</v>
      </c>
      <c r="C158" s="24">
        <v>0.89703275498214696</v>
      </c>
      <c r="D158" s="24">
        <v>0.89998077577429803</v>
      </c>
      <c r="E158" s="24">
        <v>0.90292879656644898</v>
      </c>
      <c r="F158" s="24">
        <v>0.90587681735860004</v>
      </c>
      <c r="G158" s="24">
        <v>0.90987680715454922</v>
      </c>
      <c r="H158" s="24">
        <v>0.9149287659542964</v>
      </c>
      <c r="I158" s="24">
        <v>0.91998072475404358</v>
      </c>
      <c r="J158" s="24">
        <v>0.92503268355379076</v>
      </c>
      <c r="K158" s="24">
        <v>0.93008464235353805</v>
      </c>
      <c r="L158" s="24">
        <v>0.93513660115328523</v>
      </c>
      <c r="M158" s="24">
        <v>0.94055190561341795</v>
      </c>
      <c r="N158" s="24">
        <v>0.94705724705470706</v>
      </c>
      <c r="O158" s="24">
        <v>0.95356258849599618</v>
      </c>
      <c r="P158" s="24">
        <v>0.96006792993728529</v>
      </c>
      <c r="Q158" s="24">
        <v>0.96657327137857441</v>
      </c>
      <c r="R158" s="24">
        <v>0.97307861281986352</v>
      </c>
      <c r="S158" s="24">
        <v>0.97958395426115263</v>
      </c>
      <c r="T158" s="24">
        <v>0.98747410317685946</v>
      </c>
      <c r="U158" s="24">
        <v>0.9953642520925664</v>
      </c>
      <c r="V158" s="24">
        <v>1.0032544010082729</v>
      </c>
      <c r="W158" s="24">
        <v>1.01114454992398</v>
      </c>
      <c r="X158" s="24">
        <v>1.019034698839687</v>
      </c>
      <c r="Y158" s="24">
        <v>1.0269248477553941</v>
      </c>
      <c r="Z158" s="24">
        <v>1.036238656050769</v>
      </c>
      <c r="AA158" s="24">
        <v>1.0460270174727011</v>
      </c>
      <c r="AB158" s="24">
        <v>1.0558153788946329</v>
      </c>
      <c r="AC158" s="24">
        <v>1.065603740316565</v>
      </c>
      <c r="AD158" s="24">
        <v>1.0753921017384971</v>
      </c>
      <c r="AE158" s="24">
        <v>1.0851804631604289</v>
      </c>
      <c r="AF158" s="24">
        <v>1.096465623450843</v>
      </c>
      <c r="AG158" s="24">
        <v>1.1092475826097381</v>
      </c>
      <c r="AH158" s="25">
        <v>1.122029541768633</v>
      </c>
    </row>
    <row r="159" spans="1:34" x14ac:dyDescent="0.25">
      <c r="A159" s="23">
        <v>16</v>
      </c>
      <c r="B159" s="24">
        <v>0.81959185013963032</v>
      </c>
      <c r="C159" s="24">
        <v>0.82349223520723203</v>
      </c>
      <c r="D159" s="24">
        <v>0.82739262027483385</v>
      </c>
      <c r="E159" s="24">
        <v>0.83129300534243566</v>
      </c>
      <c r="F159" s="24">
        <v>0.83519339041003737</v>
      </c>
      <c r="G159" s="24">
        <v>0.83985201644318852</v>
      </c>
      <c r="H159" s="24">
        <v>0.84526888344188889</v>
      </c>
      <c r="I159" s="24">
        <v>0.85068575044058936</v>
      </c>
      <c r="J159" s="24">
        <v>0.85610261743928973</v>
      </c>
      <c r="K159" s="24">
        <v>0.86151948443799009</v>
      </c>
      <c r="L159" s="24">
        <v>0.86693635143669057</v>
      </c>
      <c r="M159" s="24">
        <v>0.87262015030035733</v>
      </c>
      <c r="N159" s="24">
        <v>0.8791047447589232</v>
      </c>
      <c r="O159" s="24">
        <v>0.88558933921748906</v>
      </c>
      <c r="P159" s="24">
        <v>0.89207393367605503</v>
      </c>
      <c r="Q159" s="24">
        <v>0.89855852813462089</v>
      </c>
      <c r="R159" s="24">
        <v>0.90504312259318676</v>
      </c>
      <c r="S159" s="24">
        <v>0.91152771705175262</v>
      </c>
      <c r="T159" s="24">
        <v>0.91921326469787779</v>
      </c>
      <c r="U159" s="24">
        <v>0.92689881234400295</v>
      </c>
      <c r="V159" s="24">
        <v>0.93458435999012812</v>
      </c>
      <c r="W159" s="24">
        <v>0.94226990763625329</v>
      </c>
      <c r="X159" s="24">
        <v>0.94995545528237846</v>
      </c>
      <c r="Y159" s="24">
        <v>0.95764100292850363</v>
      </c>
      <c r="Z159" s="24">
        <v>0.96676366991026841</v>
      </c>
      <c r="AA159" s="24">
        <v>0.97636537667057965</v>
      </c>
      <c r="AB159" s="24">
        <v>0.9859670834308909</v>
      </c>
      <c r="AC159" s="24">
        <v>0.99556879019120215</v>
      </c>
      <c r="AD159" s="24">
        <v>1.0051704969515129</v>
      </c>
      <c r="AE159" s="24">
        <v>1.014772203711825</v>
      </c>
      <c r="AF159" s="24">
        <v>1.025980583092009</v>
      </c>
      <c r="AG159" s="24">
        <v>1.038795635092066</v>
      </c>
      <c r="AH159" s="25">
        <v>1.051610687092122</v>
      </c>
    </row>
    <row r="160" spans="1:34" x14ac:dyDescent="0.25">
      <c r="A160" s="23">
        <v>17</v>
      </c>
      <c r="B160" s="24">
        <v>0.74575225434064396</v>
      </c>
      <c r="C160" s="24">
        <v>0.75074287605550827</v>
      </c>
      <c r="D160" s="24">
        <v>0.75573349777037246</v>
      </c>
      <c r="E160" s="24">
        <v>0.76072411948523677</v>
      </c>
      <c r="F160" s="24">
        <v>0.76571474120010108</v>
      </c>
      <c r="G160" s="24">
        <v>0.77122313354679084</v>
      </c>
      <c r="H160" s="24">
        <v>0.77724929652530594</v>
      </c>
      <c r="I160" s="24">
        <v>0.78327545950382105</v>
      </c>
      <c r="J160" s="24">
        <v>0.78930162248233615</v>
      </c>
      <c r="K160" s="24">
        <v>0.79532778546085126</v>
      </c>
      <c r="L160" s="24">
        <v>0.80135394843936636</v>
      </c>
      <c r="M160" s="24">
        <v>0.80757725833969007</v>
      </c>
      <c r="N160" s="24">
        <v>0.81439200900543973</v>
      </c>
      <c r="O160" s="24">
        <v>0.82120675967118939</v>
      </c>
      <c r="P160" s="24">
        <v>0.82802151033693894</v>
      </c>
      <c r="Q160" s="24">
        <v>0.8348362610026886</v>
      </c>
      <c r="R160" s="24">
        <v>0.84165101166843814</v>
      </c>
      <c r="S160" s="24">
        <v>0.8484657623341878</v>
      </c>
      <c r="T160" s="24">
        <v>0.8564041273096854</v>
      </c>
      <c r="U160" s="24">
        <v>0.86434249228518301</v>
      </c>
      <c r="V160" s="24">
        <v>0.87228085726068061</v>
      </c>
      <c r="W160" s="24">
        <v>0.88021922223617832</v>
      </c>
      <c r="X160" s="24">
        <v>0.88815758721167593</v>
      </c>
      <c r="Y160" s="24">
        <v>0.89609595218717353</v>
      </c>
      <c r="Z160" s="24">
        <v>0.90556478301106702</v>
      </c>
      <c r="AA160" s="24">
        <v>0.91554376911775914</v>
      </c>
      <c r="AB160" s="24">
        <v>0.92552275522445127</v>
      </c>
      <c r="AC160" s="24">
        <v>0.93550174133114328</v>
      </c>
      <c r="AD160" s="24">
        <v>0.9454807274378354</v>
      </c>
      <c r="AE160" s="24">
        <v>0.95545971354452752</v>
      </c>
      <c r="AF160" s="24">
        <v>0.96720850372700706</v>
      </c>
      <c r="AG160" s="24">
        <v>0.98072709798527413</v>
      </c>
      <c r="AH160" s="25">
        <v>0.9942456922435412</v>
      </c>
    </row>
    <row r="161" spans="1:34" x14ac:dyDescent="0.25">
      <c r="A161" s="23">
        <v>18</v>
      </c>
      <c r="B161" s="24">
        <v>0.67245420924431731</v>
      </c>
      <c r="C161" s="24">
        <v>0.67846272983807365</v>
      </c>
      <c r="D161" s="24">
        <v>0.68447125043182988</v>
      </c>
      <c r="E161" s="24">
        <v>0.69047977102558611</v>
      </c>
      <c r="F161" s="24">
        <v>0.69648829161934234</v>
      </c>
      <c r="G161" s="24">
        <v>0.70282737021572228</v>
      </c>
      <c r="H161" s="24">
        <v>0.70949700681472572</v>
      </c>
      <c r="I161" s="24">
        <v>0.71616664341372915</v>
      </c>
      <c r="J161" s="24">
        <v>0.72283628001273259</v>
      </c>
      <c r="K161" s="24">
        <v>0.72950591661173614</v>
      </c>
      <c r="L161" s="24">
        <v>0.73617555321073957</v>
      </c>
      <c r="M161" s="24">
        <v>0.74299918064065573</v>
      </c>
      <c r="N161" s="24">
        <v>0.75028478056330994</v>
      </c>
      <c r="O161" s="24">
        <v>0.75757038048596403</v>
      </c>
      <c r="P161" s="24">
        <v>0.76485598040861824</v>
      </c>
      <c r="Q161" s="24">
        <v>0.77214158033127245</v>
      </c>
      <c r="R161" s="24">
        <v>0.77942718025392654</v>
      </c>
      <c r="S161" s="24">
        <v>0.78671278017658075</v>
      </c>
      <c r="T161" s="24">
        <v>0.79515117094022014</v>
      </c>
      <c r="U161" s="24">
        <v>0.80358956170385942</v>
      </c>
      <c r="V161" s="24">
        <v>0.81202795246749881</v>
      </c>
      <c r="W161" s="24">
        <v>0.8204663432311381</v>
      </c>
      <c r="X161" s="24">
        <v>0.82890473399477749</v>
      </c>
      <c r="Y161" s="24">
        <v>0.83734312475841688</v>
      </c>
      <c r="Z161" s="24">
        <v>0.84748521443999347</v>
      </c>
      <c r="AA161" s="24">
        <v>0.85819520376088265</v>
      </c>
      <c r="AB161" s="24">
        <v>0.86890519308177172</v>
      </c>
      <c r="AC161" s="24">
        <v>0.8796151824026609</v>
      </c>
      <c r="AD161" s="24">
        <v>0.89032517172354997</v>
      </c>
      <c r="AE161" s="24">
        <v>0.90103516104443915</v>
      </c>
      <c r="AF161" s="24">
        <v>0.91373134360155295</v>
      </c>
      <c r="AG161" s="24">
        <v>0.92841371939489137</v>
      </c>
      <c r="AH161" s="25">
        <v>0.94309609518822979</v>
      </c>
    </row>
    <row r="162" spans="1:34" x14ac:dyDescent="0.25">
      <c r="A162" s="23">
        <v>19</v>
      </c>
      <c r="B162" s="24">
        <v>0.60217834552367477</v>
      </c>
      <c r="C162" s="24">
        <v>0.60892221708776462</v>
      </c>
      <c r="D162" s="24">
        <v>0.61566608865185446</v>
      </c>
      <c r="E162" s="24">
        <v>0.6224099602159443</v>
      </c>
      <c r="F162" s="24">
        <v>0.62915383178003415</v>
      </c>
      <c r="G162" s="24">
        <v>0.63609430642206821</v>
      </c>
      <c r="H162" s="24">
        <v>0.6432313841420465</v>
      </c>
      <c r="I162" s="24">
        <v>0.65036846186202479</v>
      </c>
      <c r="J162" s="24">
        <v>0.65750553958200308</v>
      </c>
      <c r="K162" s="24">
        <v>0.66464261730198149</v>
      </c>
      <c r="L162" s="24">
        <v>0.67177969502195978</v>
      </c>
      <c r="M162" s="24">
        <v>0.67905423633421735</v>
      </c>
      <c r="N162" s="24">
        <v>0.68674116842331256</v>
      </c>
      <c r="O162" s="24">
        <v>0.69442810051240789</v>
      </c>
      <c r="P162" s="24">
        <v>0.7021150326015031</v>
      </c>
      <c r="Q162" s="24">
        <v>0.70980196469059831</v>
      </c>
      <c r="R162" s="24">
        <v>0.71748889677969363</v>
      </c>
      <c r="S162" s="24">
        <v>0.72517582886878884</v>
      </c>
      <c r="T162" s="24">
        <v>0.73415124373914964</v>
      </c>
      <c r="U162" s="24">
        <v>0.74312665860951044</v>
      </c>
      <c r="V162" s="24">
        <v>0.75210207347987124</v>
      </c>
      <c r="W162" s="24">
        <v>0.76107748835023203</v>
      </c>
      <c r="X162" s="24">
        <v>0.77005290322059283</v>
      </c>
      <c r="Y162" s="24">
        <v>0.77902831809095363</v>
      </c>
      <c r="Z162" s="24">
        <v>0.78996055150557876</v>
      </c>
      <c r="AA162" s="24">
        <v>0.8015450577682921</v>
      </c>
      <c r="AB162" s="24">
        <v>0.81312956403100545</v>
      </c>
      <c r="AC162" s="24">
        <v>0.82471407029371879</v>
      </c>
      <c r="AD162" s="24">
        <v>0.83629857655643203</v>
      </c>
      <c r="AE162" s="24">
        <v>0.84788308281914537</v>
      </c>
      <c r="AF162" s="24">
        <v>0.86172342918304456</v>
      </c>
      <c r="AG162" s="24">
        <v>0.87781961564812949</v>
      </c>
      <c r="AH162" s="25">
        <v>0.89391580211321442</v>
      </c>
    </row>
    <row r="163" spans="1:34" x14ac:dyDescent="0.25">
      <c r="A163" s="26">
        <v>20</v>
      </c>
      <c r="B163" s="27">
        <v>0.53999766207348243</v>
      </c>
      <c r="C163" s="27">
        <v>0.54698412655915862</v>
      </c>
      <c r="D163" s="27">
        <v>0.5539705910448347</v>
      </c>
      <c r="E163" s="27">
        <v>0.5609570555305109</v>
      </c>
      <c r="F163" s="27">
        <v>0.56794352001618709</v>
      </c>
      <c r="G163" s="27">
        <v>0.57504589035965414</v>
      </c>
      <c r="H163" s="27">
        <v>0.58226416656091207</v>
      </c>
      <c r="I163" s="27">
        <v>0.58948244276216999</v>
      </c>
      <c r="J163" s="27">
        <v>0.59670071896342791</v>
      </c>
      <c r="K163" s="27">
        <v>0.60391899516468583</v>
      </c>
      <c r="L163" s="27">
        <v>0.61113727136594376</v>
      </c>
      <c r="M163" s="27">
        <v>0.61850311277310777</v>
      </c>
      <c r="N163" s="27">
        <v>0.62631164979799014</v>
      </c>
      <c r="O163" s="27">
        <v>0.63412018682287241</v>
      </c>
      <c r="P163" s="27">
        <v>0.64192872384775468</v>
      </c>
      <c r="Q163" s="27">
        <v>0.64973726087263695</v>
      </c>
      <c r="R163" s="27">
        <v>0.65754579789751932</v>
      </c>
      <c r="S163" s="27">
        <v>0.66535433492240159</v>
      </c>
      <c r="T163" s="27">
        <v>0.67469356207788067</v>
      </c>
      <c r="U163" s="27">
        <v>0.68403278923335975</v>
      </c>
      <c r="V163" s="27">
        <v>0.69337201638883883</v>
      </c>
      <c r="W163" s="27">
        <v>0.70271124354431791</v>
      </c>
      <c r="X163" s="27">
        <v>0.71205047069979699</v>
      </c>
      <c r="Y163" s="27">
        <v>0.72138969785527607</v>
      </c>
      <c r="Z163" s="27">
        <v>0.7330187497381303</v>
      </c>
      <c r="AA163" s="27">
        <v>0.74541107653010952</v>
      </c>
      <c r="AB163" s="27">
        <v>0.75780340332208884</v>
      </c>
      <c r="AC163" s="27">
        <v>0.77019573011406806</v>
      </c>
      <c r="AD163" s="27">
        <v>0.78258805690604727</v>
      </c>
      <c r="AE163" s="27">
        <v>0.79498038369802659</v>
      </c>
      <c r="AF163" s="27">
        <v>0.80995145516067679</v>
      </c>
      <c r="AG163" s="27">
        <v>0.82750127129399798</v>
      </c>
      <c r="AH163" s="28">
        <v>0.84505108742731916</v>
      </c>
    </row>
    <row r="167" spans="1:34" ht="28.9" customHeight="1" x14ac:dyDescent="0.5">
      <c r="A167" s="1" t="s">
        <v>19</v>
      </c>
      <c r="B167" s="1"/>
    </row>
    <row r="168" spans="1:34" x14ac:dyDescent="0.25">
      <c r="A168" s="17" t="s">
        <v>12</v>
      </c>
      <c r="B168" s="18" t="s">
        <v>18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9"/>
    </row>
    <row r="169" spans="1:34" x14ac:dyDescent="0.25">
      <c r="A169" s="20" t="s">
        <v>14</v>
      </c>
      <c r="B169" s="21">
        <v>128</v>
      </c>
      <c r="C169" s="21">
        <v>148</v>
      </c>
      <c r="D169" s="21">
        <v>168</v>
      </c>
      <c r="E169" s="21">
        <v>188</v>
      </c>
      <c r="F169" s="21">
        <v>208</v>
      </c>
      <c r="G169" s="21">
        <v>228</v>
      </c>
      <c r="H169" s="21">
        <v>248</v>
      </c>
      <c r="I169" s="21">
        <v>268</v>
      </c>
      <c r="J169" s="21">
        <v>288</v>
      </c>
      <c r="K169" s="21">
        <v>308</v>
      </c>
      <c r="L169" s="21">
        <v>328</v>
      </c>
      <c r="M169" s="21">
        <v>348</v>
      </c>
      <c r="N169" s="21">
        <v>368</v>
      </c>
      <c r="O169" s="21">
        <v>388</v>
      </c>
      <c r="P169" s="21">
        <v>408</v>
      </c>
      <c r="Q169" s="21">
        <v>428</v>
      </c>
      <c r="R169" s="21">
        <v>448</v>
      </c>
      <c r="S169" s="21">
        <v>468</v>
      </c>
      <c r="T169" s="21">
        <v>488</v>
      </c>
      <c r="U169" s="21">
        <v>508</v>
      </c>
      <c r="V169" s="21">
        <v>528</v>
      </c>
      <c r="W169" s="21">
        <v>548</v>
      </c>
      <c r="X169" s="21">
        <v>568</v>
      </c>
      <c r="Y169" s="21">
        <v>588</v>
      </c>
      <c r="Z169" s="21">
        <v>608</v>
      </c>
      <c r="AA169" s="21">
        <v>628</v>
      </c>
      <c r="AB169" s="21">
        <v>648</v>
      </c>
      <c r="AC169" s="21">
        <v>668</v>
      </c>
      <c r="AD169" s="21">
        <v>688</v>
      </c>
      <c r="AE169" s="21">
        <v>708</v>
      </c>
      <c r="AF169" s="21">
        <v>728</v>
      </c>
      <c r="AG169" s="21">
        <v>748</v>
      </c>
      <c r="AH169" s="22">
        <v>768</v>
      </c>
    </row>
    <row r="170" spans="1:34" x14ac:dyDescent="0.25">
      <c r="A170" s="23">
        <v>4</v>
      </c>
      <c r="B170" s="24">
        <v>4.3835410122030494</v>
      </c>
      <c r="C170" s="24">
        <v>4.4606556251971323</v>
      </c>
      <c r="D170" s="24">
        <v>4.5377702381912153</v>
      </c>
      <c r="E170" s="24">
        <v>4.6148848511852973</v>
      </c>
      <c r="F170" s="24">
        <v>4.6997974501024569</v>
      </c>
      <c r="G170" s="24">
        <v>4.7964070279042321</v>
      </c>
      <c r="H170" s="24">
        <v>4.8930166057060074</v>
      </c>
      <c r="I170" s="24">
        <v>4.9896261835077818</v>
      </c>
      <c r="J170" s="24">
        <v>5.086235761309557</v>
      </c>
      <c r="K170" s="24">
        <v>5.189208142429873</v>
      </c>
      <c r="L170" s="24">
        <v>5.3017247285280016</v>
      </c>
      <c r="M170" s="24">
        <v>5.414241314626131</v>
      </c>
      <c r="N170" s="24">
        <v>5.5267579007242604</v>
      </c>
      <c r="O170" s="24">
        <v>5.639274486822389</v>
      </c>
      <c r="P170" s="24">
        <v>5.7570096837339886</v>
      </c>
      <c r="Q170" s="24">
        <v>5.882572796865797</v>
      </c>
      <c r="R170" s="24">
        <v>6.0081359099976046</v>
      </c>
      <c r="S170" s="24">
        <v>6.1336990231294122</v>
      </c>
      <c r="T170" s="24">
        <v>6.2592621362612197</v>
      </c>
      <c r="U170" s="24">
        <v>6.3891906578008948</v>
      </c>
      <c r="V170" s="24">
        <v>6.5256672919523719</v>
      </c>
      <c r="W170" s="24">
        <v>6.6621439261038491</v>
      </c>
      <c r="X170" s="24">
        <v>6.7986205602553262</v>
      </c>
      <c r="Y170" s="24">
        <v>6.9350971944068034</v>
      </c>
      <c r="Z170" s="24">
        <v>7.0753770246600087</v>
      </c>
      <c r="AA170" s="24">
        <v>7.2213616490658072</v>
      </c>
      <c r="AB170" s="24">
        <v>7.3673462734716058</v>
      </c>
      <c r="AC170" s="24">
        <v>7.5133308978774043</v>
      </c>
      <c r="AD170" s="24">
        <v>7.6593155222832028</v>
      </c>
      <c r="AE170" s="24">
        <v>7.8088321205840563</v>
      </c>
      <c r="AF170" s="24">
        <v>7.9636466797274954</v>
      </c>
      <c r="AG170" s="24">
        <v>8.1184612388709319</v>
      </c>
      <c r="AH170" s="25">
        <v>8.2732757980143692</v>
      </c>
    </row>
    <row r="171" spans="1:34" x14ac:dyDescent="0.25">
      <c r="A171" s="23">
        <v>5</v>
      </c>
      <c r="B171" s="24">
        <v>3.553069967761826</v>
      </c>
      <c r="C171" s="24">
        <v>3.6121369544223918</v>
      </c>
      <c r="D171" s="24">
        <v>3.6712039410829571</v>
      </c>
      <c r="E171" s="24">
        <v>3.730270927743522</v>
      </c>
      <c r="F171" s="24">
        <v>3.796256337539158</v>
      </c>
      <c r="G171" s="24">
        <v>3.872619382037402</v>
      </c>
      <c r="H171" s="24">
        <v>3.9489824265356441</v>
      </c>
      <c r="I171" s="24">
        <v>4.0253454710338863</v>
      </c>
      <c r="J171" s="24">
        <v>4.1017085155321293</v>
      </c>
      <c r="K171" s="24">
        <v>4.1836557010083171</v>
      </c>
      <c r="L171" s="24">
        <v>4.2739790979514236</v>
      </c>
      <c r="M171" s="24">
        <v>4.3643024948945301</v>
      </c>
      <c r="N171" s="24">
        <v>4.4546258918376367</v>
      </c>
      <c r="O171" s="24">
        <v>4.5449492887807432</v>
      </c>
      <c r="P171" s="24">
        <v>4.6398135346441336</v>
      </c>
      <c r="Q171" s="24">
        <v>4.7414890538879542</v>
      </c>
      <c r="R171" s="24">
        <v>4.843164573131773</v>
      </c>
      <c r="S171" s="24">
        <v>4.9448400923755917</v>
      </c>
      <c r="T171" s="24">
        <v>5.0465156116194114</v>
      </c>
      <c r="U171" s="24">
        <v>5.1519796778253211</v>
      </c>
      <c r="V171" s="24">
        <v>5.2631265644743674</v>
      </c>
      <c r="W171" s="24">
        <v>5.3742734511234129</v>
      </c>
      <c r="X171" s="24">
        <v>5.4854203377724593</v>
      </c>
      <c r="Y171" s="24">
        <v>5.5965672244215057</v>
      </c>
      <c r="Z171" s="24">
        <v>5.7110413461739133</v>
      </c>
      <c r="AA171" s="24">
        <v>5.8305063205813648</v>
      </c>
      <c r="AB171" s="24">
        <v>5.9499712949888162</v>
      </c>
      <c r="AC171" s="24">
        <v>6.0694362693962676</v>
      </c>
      <c r="AD171" s="24">
        <v>6.188901243803719</v>
      </c>
      <c r="AE171" s="24">
        <v>6.3115231315552691</v>
      </c>
      <c r="AF171" s="24">
        <v>6.4388803893229678</v>
      </c>
      <c r="AG171" s="24">
        <v>6.5662376470906656</v>
      </c>
      <c r="AH171" s="25">
        <v>6.6935949048583643</v>
      </c>
    </row>
    <row r="172" spans="1:34" x14ac:dyDescent="0.25">
      <c r="A172" s="23">
        <v>6</v>
      </c>
      <c r="B172" s="24">
        <v>2.8955776272411282</v>
      </c>
      <c r="C172" s="24">
        <v>2.9396597174605081</v>
      </c>
      <c r="D172" s="24">
        <v>2.9837418076798881</v>
      </c>
      <c r="E172" s="24">
        <v>3.027823897899268</v>
      </c>
      <c r="F172" s="24">
        <v>3.0779981061702371</v>
      </c>
      <c r="G172" s="24">
        <v>3.1373104915185879</v>
      </c>
      <c r="H172" s="24">
        <v>3.19662287686694</v>
      </c>
      <c r="I172" s="24">
        <v>3.2559352622152899</v>
      </c>
      <c r="J172" s="24">
        <v>3.3152476475636412</v>
      </c>
      <c r="K172" s="24">
        <v>3.3794187692538649</v>
      </c>
      <c r="L172" s="24">
        <v>3.450877995456898</v>
      </c>
      <c r="M172" s="24">
        <v>3.5223372216599311</v>
      </c>
      <c r="N172" s="24">
        <v>3.5937964478629638</v>
      </c>
      <c r="O172" s="24">
        <v>3.6652556740659969</v>
      </c>
      <c r="P172" s="24">
        <v>3.7406312450006518</v>
      </c>
      <c r="Q172" s="24">
        <v>3.8218813330327399</v>
      </c>
      <c r="R172" s="24">
        <v>3.903131421064828</v>
      </c>
      <c r="S172" s="24">
        <v>3.9843815090969161</v>
      </c>
      <c r="T172" s="24">
        <v>4.0656315971290038</v>
      </c>
      <c r="U172" s="24">
        <v>4.150146628381929</v>
      </c>
      <c r="V172" s="24">
        <v>4.2395590744661114</v>
      </c>
      <c r="W172" s="24">
        <v>4.3289715205502928</v>
      </c>
      <c r="X172" s="24">
        <v>4.4183839666344742</v>
      </c>
      <c r="Y172" s="24">
        <v>4.5077964127186556</v>
      </c>
      <c r="Z172" s="24">
        <v>4.6001133906123561</v>
      </c>
      <c r="AA172" s="24">
        <v>4.696787166220334</v>
      </c>
      <c r="AB172" s="24">
        <v>4.7934609418283118</v>
      </c>
      <c r="AC172" s="24">
        <v>4.8901347174362906</v>
      </c>
      <c r="AD172" s="24">
        <v>4.9868084930442684</v>
      </c>
      <c r="AE172" s="24">
        <v>5.0863173791499134</v>
      </c>
      <c r="AF172" s="24">
        <v>5.1900789310020548</v>
      </c>
      <c r="AG172" s="24">
        <v>5.2938404828541969</v>
      </c>
      <c r="AH172" s="25">
        <v>5.3976020347063391</v>
      </c>
    </row>
    <row r="173" spans="1:34" x14ac:dyDescent="0.25">
      <c r="A173" s="23">
        <v>7</v>
      </c>
      <c r="B173" s="24">
        <v>2.3824362026533419</v>
      </c>
      <c r="C173" s="24">
        <v>2.4143333636486362</v>
      </c>
      <c r="D173" s="24">
        <v>2.44623052464393</v>
      </c>
      <c r="E173" s="24">
        <v>2.4781276856392251</v>
      </c>
      <c r="F173" s="24">
        <v>2.5153439173071481</v>
      </c>
      <c r="G173" s="24">
        <v>2.5605387549840151</v>
      </c>
      <c r="H173" s="24">
        <v>2.605733592660882</v>
      </c>
      <c r="I173" s="24">
        <v>2.6509284303377489</v>
      </c>
      <c r="J173" s="24">
        <v>2.6961232680146159</v>
      </c>
      <c r="K173" s="24">
        <v>2.7455046951018058</v>
      </c>
      <c r="L173" s="24">
        <v>2.8011660063044812</v>
      </c>
      <c r="M173" s="24">
        <v>2.856827317507157</v>
      </c>
      <c r="N173" s="24">
        <v>2.9124886287098319</v>
      </c>
      <c r="O173" s="24">
        <v>2.9681499399125069</v>
      </c>
      <c r="P173" s="24">
        <v>3.0271563493626652</v>
      </c>
      <c r="Q173" s="24">
        <v>3.091180406184046</v>
      </c>
      <c r="R173" s="24">
        <v>3.1552044630054268</v>
      </c>
      <c r="S173" s="24">
        <v>3.219228519826808</v>
      </c>
      <c r="T173" s="24">
        <v>3.2832525766481888</v>
      </c>
      <c r="U173" s="24">
        <v>3.3500712306536782</v>
      </c>
      <c r="V173" s="24">
        <v>3.4210817804353288</v>
      </c>
      <c r="W173" s="24">
        <v>3.4920923302169791</v>
      </c>
      <c r="X173" s="24">
        <v>3.5631028799986302</v>
      </c>
      <c r="Y173" s="24">
        <v>3.63411342978028</v>
      </c>
      <c r="Z173" s="24">
        <v>3.70765906578213</v>
      </c>
      <c r="AA173" s="24">
        <v>3.7850073311142771</v>
      </c>
      <c r="AB173" s="24">
        <v>3.8623555964464238</v>
      </c>
      <c r="AC173" s="24">
        <v>3.9397038617785709</v>
      </c>
      <c r="AD173" s="24">
        <v>4.017052127110718</v>
      </c>
      <c r="AE173" s="24">
        <v>4.096966957798621</v>
      </c>
      <c r="AF173" s="24">
        <v>4.1807316365201563</v>
      </c>
      <c r="AG173" s="24">
        <v>4.2644963152416917</v>
      </c>
      <c r="AH173" s="25">
        <v>4.3482609939632271</v>
      </c>
    </row>
    <row r="174" spans="1:34" x14ac:dyDescent="0.25">
      <c r="A174" s="23">
        <v>8</v>
      </c>
      <c r="B174" s="24">
        <v>1.9876102742325801</v>
      </c>
      <c r="C174" s="24">
        <v>2.009859710545653</v>
      </c>
      <c r="D174" s="24">
        <v>2.0321091468587271</v>
      </c>
      <c r="E174" s="24">
        <v>2.0543585831718012</v>
      </c>
      <c r="F174" s="24">
        <v>2.0812073004830678</v>
      </c>
      <c r="G174" s="24">
        <v>2.1149549392916249</v>
      </c>
      <c r="H174" s="24">
        <v>2.1487025781001829</v>
      </c>
      <c r="I174" s="24">
        <v>2.1824502169087401</v>
      </c>
      <c r="J174" s="24">
        <v>2.2161978557172972</v>
      </c>
      <c r="K174" s="24">
        <v>2.2535131947091509</v>
      </c>
      <c r="L174" s="24">
        <v>2.2961800839759512</v>
      </c>
      <c r="M174" s="24">
        <v>2.338846973242751</v>
      </c>
      <c r="N174" s="24">
        <v>2.3815138625095522</v>
      </c>
      <c r="O174" s="24">
        <v>2.4241807517763521</v>
      </c>
      <c r="P174" s="24">
        <v>2.4696747505110181</v>
      </c>
      <c r="Q174" s="24">
        <v>2.5194094134474838</v>
      </c>
      <c r="R174" s="24">
        <v>2.5691440763839499</v>
      </c>
      <c r="S174" s="24">
        <v>2.618878739320416</v>
      </c>
      <c r="T174" s="24">
        <v>2.6686134022568821</v>
      </c>
      <c r="U174" s="24">
        <v>2.720725574045249</v>
      </c>
      <c r="V174" s="24">
        <v>2.7764040091114688</v>
      </c>
      <c r="W174" s="24">
        <v>2.8320824441776882</v>
      </c>
      <c r="X174" s="24">
        <v>2.887760879243908</v>
      </c>
      <c r="Y174" s="24">
        <v>2.943439314310127</v>
      </c>
      <c r="Z174" s="24">
        <v>3.0013366477117489</v>
      </c>
      <c r="AA174" s="24">
        <v>3.0625623286164738</v>
      </c>
      <c r="AB174" s="24">
        <v>3.1237880095211992</v>
      </c>
      <c r="AC174" s="24">
        <v>3.1850136904259232</v>
      </c>
      <c r="AD174" s="24">
        <v>3.2462393713306481</v>
      </c>
      <c r="AE174" s="24">
        <v>3.30981633015374</v>
      </c>
      <c r="AF174" s="24">
        <v>3.3769202058543861</v>
      </c>
      <c r="AG174" s="24">
        <v>3.4440240815550309</v>
      </c>
      <c r="AH174" s="25">
        <v>3.5111279572556771</v>
      </c>
    </row>
    <row r="175" spans="1:34" x14ac:dyDescent="0.25">
      <c r="A175" s="23">
        <v>9</v>
      </c>
      <c r="B175" s="24">
        <v>1.687656790434668</v>
      </c>
      <c r="C175" s="24">
        <v>1.702532943932153</v>
      </c>
      <c r="D175" s="24">
        <v>1.717409097429639</v>
      </c>
      <c r="E175" s="24">
        <v>1.7322852509271249</v>
      </c>
      <c r="F175" s="24">
        <v>1.751094153452891</v>
      </c>
      <c r="G175" s="24">
        <v>1.7758021795210801</v>
      </c>
      <c r="H175" s="24">
        <v>1.800510205589269</v>
      </c>
      <c r="I175" s="24">
        <v>1.825218231657457</v>
      </c>
      <c r="J175" s="24">
        <v>1.8499262577256459</v>
      </c>
      <c r="K175" s="24">
        <v>1.8776363524546289</v>
      </c>
      <c r="L175" s="24">
        <v>1.9098495501748041</v>
      </c>
      <c r="M175" s="24">
        <v>1.942062747894979</v>
      </c>
      <c r="N175" s="24">
        <v>1.9742759456151551</v>
      </c>
      <c r="O175" s="24">
        <v>2.00648914333533</v>
      </c>
      <c r="P175" s="24">
        <v>2.0410647194482778</v>
      </c>
      <c r="Q175" s="24">
        <v>2.0791838631503872</v>
      </c>
      <c r="R175" s="24">
        <v>2.1173030068524961</v>
      </c>
      <c r="S175" s="24">
        <v>2.155422150554605</v>
      </c>
      <c r="T175" s="24">
        <v>2.193541294256713</v>
      </c>
      <c r="U175" s="24">
        <v>2.2336741161830398</v>
      </c>
      <c r="V175" s="24">
        <v>2.2768274554456949</v>
      </c>
      <c r="W175" s="24">
        <v>2.3199807947083499</v>
      </c>
      <c r="X175" s="24">
        <v>2.363134133971005</v>
      </c>
      <c r="Y175" s="24">
        <v>2.4062874732336601</v>
      </c>
      <c r="Z175" s="24">
        <v>2.4513967806514438</v>
      </c>
      <c r="AA175" s="24">
        <v>2.4994400403019208</v>
      </c>
      <c r="AB175" s="24">
        <v>2.5474832999523982</v>
      </c>
      <c r="AC175" s="24">
        <v>2.5955265596028751</v>
      </c>
      <c r="AD175" s="24">
        <v>2.643569819253353</v>
      </c>
      <c r="AE175" s="24">
        <v>2.693802327089335</v>
      </c>
      <c r="AF175" s="24">
        <v>2.7473187072035739</v>
      </c>
      <c r="AG175" s="24">
        <v>2.8008350873178141</v>
      </c>
      <c r="AH175" s="25">
        <v>2.8543514674320529</v>
      </c>
    </row>
    <row r="176" spans="1:34" x14ac:dyDescent="0.25">
      <c r="A176" s="23">
        <v>10</v>
      </c>
      <c r="B176" s="24">
        <v>1.4617250679371481</v>
      </c>
      <c r="C176" s="24">
        <v>1.4712396178104461</v>
      </c>
      <c r="D176" s="24">
        <v>1.480754167683743</v>
      </c>
      <c r="E176" s="24">
        <v>1.490268717557041</v>
      </c>
      <c r="F176" s="24">
        <v>1.5031027421932299</v>
      </c>
      <c r="G176" s="24">
        <v>1.5209159789737581</v>
      </c>
      <c r="H176" s="24">
        <v>1.5387292157542849</v>
      </c>
      <c r="I176" s="24">
        <v>1.556542452534813</v>
      </c>
      <c r="J176" s="24">
        <v>1.574355689315341</v>
      </c>
      <c r="K176" s="24">
        <v>1.5946586209386839</v>
      </c>
      <c r="L176" s="24">
        <v>1.6186960948262501</v>
      </c>
      <c r="M176" s="24">
        <v>1.6427335687138169</v>
      </c>
      <c r="N176" s="24">
        <v>1.6667710426013831</v>
      </c>
      <c r="O176" s="24">
        <v>1.6908085164889499</v>
      </c>
      <c r="P176" s="24">
        <v>1.71679689539872</v>
      </c>
      <c r="Q176" s="24">
        <v>1.7457116318417969</v>
      </c>
      <c r="R176" s="24">
        <v>1.774626368284874</v>
      </c>
      <c r="S176" s="24">
        <v>1.803541104727951</v>
      </c>
      <c r="T176" s="24">
        <v>1.8324558411710281</v>
      </c>
      <c r="U176" s="24">
        <v>1.863073682915164</v>
      </c>
      <c r="V176" s="24">
        <v>1.8962461826108881</v>
      </c>
      <c r="W176" s="24">
        <v>1.929418682306612</v>
      </c>
      <c r="X176" s="24">
        <v>1.9625911820023361</v>
      </c>
      <c r="Y176" s="24">
        <v>1.99576368169806</v>
      </c>
      <c r="Z176" s="24">
        <v>2.0306824770731629</v>
      </c>
      <c r="AA176" s="24">
        <v>2.0682207159673349</v>
      </c>
      <c r="AB176" s="24">
        <v>2.105758954861507</v>
      </c>
      <c r="AC176" s="24">
        <v>2.1432971937556791</v>
      </c>
      <c r="AD176" s="24">
        <v>2.1808354326498498</v>
      </c>
      <c r="AE176" s="24">
        <v>2.220454147701187</v>
      </c>
      <c r="AF176" s="24">
        <v>2.2631935769882712</v>
      </c>
      <c r="AG176" s="24">
        <v>2.3059330062753549</v>
      </c>
      <c r="AH176" s="25">
        <v>2.34867243556244</v>
      </c>
    </row>
    <row r="177" spans="1:34" x14ac:dyDescent="0.25">
      <c r="A177" s="23">
        <v>11</v>
      </c>
      <c r="B177" s="24">
        <v>1.291556791639292</v>
      </c>
      <c r="C177" s="24">
        <v>1.297458654404567</v>
      </c>
      <c r="D177" s="24">
        <v>1.3033605171698419</v>
      </c>
      <c r="E177" s="24">
        <v>1.3092623799351171</v>
      </c>
      <c r="F177" s="24">
        <v>1.3179237009024189</v>
      </c>
      <c r="G177" s="24">
        <v>1.3307242091727609</v>
      </c>
      <c r="H177" s="24">
        <v>1.3435247174431031</v>
      </c>
      <c r="I177" s="24">
        <v>1.356325225713445</v>
      </c>
      <c r="J177" s="24">
        <v>1.3691257339837859</v>
      </c>
      <c r="K177" s="24">
        <v>1.383956820983488</v>
      </c>
      <c r="L177" s="24">
        <v>1.401833776077229</v>
      </c>
      <c r="M177" s="24">
        <v>1.4197107311709709</v>
      </c>
      <c r="N177" s="24">
        <v>1.4375876862647119</v>
      </c>
      <c r="O177" s="24">
        <v>1.455464641358454</v>
      </c>
      <c r="P177" s="24">
        <v>1.474934285808353</v>
      </c>
      <c r="Q177" s="24">
        <v>1.49679296429249</v>
      </c>
      <c r="R177" s="24">
        <v>1.518651642776627</v>
      </c>
      <c r="S177" s="24">
        <v>1.5405103212607629</v>
      </c>
      <c r="T177" s="24">
        <v>1.5623689997449</v>
      </c>
      <c r="U177" s="24">
        <v>1.5856734683114591</v>
      </c>
      <c r="V177" s="24">
        <v>1.611146622001653</v>
      </c>
      <c r="W177" s="24">
        <v>1.6366197756918459</v>
      </c>
      <c r="X177" s="24">
        <v>1.6620929293820399</v>
      </c>
      <c r="Y177" s="24">
        <v>1.6875660830722341</v>
      </c>
      <c r="Z177" s="24">
        <v>1.7146291176705799</v>
      </c>
      <c r="AA177" s="24">
        <v>1.7440769736311561</v>
      </c>
      <c r="AB177" s="24">
        <v>1.773524829591731</v>
      </c>
      <c r="AC177" s="24">
        <v>1.8029726855523069</v>
      </c>
      <c r="AD177" s="24">
        <v>1.832420541512882</v>
      </c>
      <c r="AE177" s="24">
        <v>1.863893359306807</v>
      </c>
      <c r="AF177" s="24">
        <v>1.8984036198507539</v>
      </c>
      <c r="AG177" s="24">
        <v>1.932913880394701</v>
      </c>
      <c r="AH177" s="25">
        <v>1.9674241409386479</v>
      </c>
    </row>
    <row r="178" spans="1:34" x14ac:dyDescent="0.25">
      <c r="A178" s="23">
        <v>12</v>
      </c>
      <c r="B178" s="24">
        <v>1.1614860146620849</v>
      </c>
      <c r="C178" s="24">
        <v>1.1652613441602711</v>
      </c>
      <c r="D178" s="24">
        <v>1.1690366736584581</v>
      </c>
      <c r="E178" s="24">
        <v>1.172812003156644</v>
      </c>
      <c r="F178" s="24">
        <v>1.178840032000515</v>
      </c>
      <c r="G178" s="24">
        <v>1.1882471098629119</v>
      </c>
      <c r="H178" s="24">
        <v>1.19765418772531</v>
      </c>
      <c r="I178" s="24">
        <v>1.207061265587708</v>
      </c>
      <c r="J178" s="24">
        <v>1.2164683434501049</v>
      </c>
      <c r="K178" s="24">
        <v>1.2275001416329301</v>
      </c>
      <c r="L178" s="24">
        <v>1.240969020296397</v>
      </c>
      <c r="M178" s="24">
        <v>1.254437898959863</v>
      </c>
      <c r="N178" s="24">
        <v>1.267906777623329</v>
      </c>
      <c r="O178" s="24">
        <v>1.2813756562867951</v>
      </c>
      <c r="P178" s="24">
        <v>1.2961322663448971</v>
      </c>
      <c r="Q178" s="24">
        <v>1.3128204734949529</v>
      </c>
      <c r="R178" s="24">
        <v>1.3295086806450089</v>
      </c>
      <c r="S178" s="24">
        <v>1.346196887795065</v>
      </c>
      <c r="T178" s="24">
        <v>1.362885094945121</v>
      </c>
      <c r="U178" s="24">
        <v>1.3808150346634871</v>
      </c>
      <c r="V178" s="24">
        <v>1.4006075732343171</v>
      </c>
      <c r="W178" s="24">
        <v>1.420400111805147</v>
      </c>
      <c r="X178" s="24">
        <v>1.4401926503759781</v>
      </c>
      <c r="Y178" s="24">
        <v>1.4599851889468081</v>
      </c>
      <c r="Z178" s="24">
        <v>1.481264451359088</v>
      </c>
      <c r="AA178" s="24">
        <v>1.504773799533544</v>
      </c>
      <c r="AB178" s="24">
        <v>1.528283147707999</v>
      </c>
      <c r="AC178" s="24">
        <v>1.551792495882454</v>
      </c>
      <c r="AD178" s="24">
        <v>1.57530184405691</v>
      </c>
      <c r="AE178" s="24">
        <v>1.600833897445421</v>
      </c>
      <c r="AF178" s="24">
        <v>1.6294000086550151</v>
      </c>
      <c r="AG178" s="24">
        <v>1.657966119864609</v>
      </c>
      <c r="AH178" s="25">
        <v>1.686532231074203</v>
      </c>
    </row>
    <row r="179" spans="1:34" x14ac:dyDescent="0.25">
      <c r="A179" s="23">
        <v>13</v>
      </c>
      <c r="B179" s="24">
        <v>1.058439158348228</v>
      </c>
      <c r="C179" s="24">
        <v>1.0613113457450269</v>
      </c>
      <c r="D179" s="24">
        <v>1.064183533141825</v>
      </c>
      <c r="E179" s="24">
        <v>1.0670557205386231</v>
      </c>
      <c r="F179" s="24">
        <v>1.071727106129287</v>
      </c>
      <c r="G179" s="24">
        <v>1.079097289010748</v>
      </c>
      <c r="H179" s="24">
        <v>1.08646747189221</v>
      </c>
      <c r="I179" s="24">
        <v>1.0938376547736719</v>
      </c>
      <c r="J179" s="24">
        <v>1.1012078376551331</v>
      </c>
      <c r="K179" s="24">
        <v>1.109850140152614</v>
      </c>
      <c r="L179" s="24">
        <v>1.1204006220741229</v>
      </c>
      <c r="M179" s="24">
        <v>1.1309511039956319</v>
      </c>
      <c r="N179" s="24">
        <v>1.1415015859171409</v>
      </c>
      <c r="O179" s="24">
        <v>1.1520520678386501</v>
      </c>
      <c r="P179" s="24">
        <v>1.1636385808977949</v>
      </c>
      <c r="Q179" s="24">
        <v>1.1767791406633941</v>
      </c>
      <c r="R179" s="24">
        <v>1.189919700428993</v>
      </c>
      <c r="S179" s="24">
        <v>1.203060260194593</v>
      </c>
      <c r="T179" s="24">
        <v>1.2162008199601919</v>
      </c>
      <c r="U179" s="24">
        <v>1.2304323124845129</v>
      </c>
      <c r="V179" s="24">
        <v>1.2463002041469149</v>
      </c>
      <c r="W179" s="24">
        <v>1.262168095809318</v>
      </c>
      <c r="X179" s="24">
        <v>1.27803598747172</v>
      </c>
      <c r="Y179" s="24">
        <v>1.2939038791341231</v>
      </c>
      <c r="Z179" s="24">
        <v>1.311208595275795</v>
      </c>
      <c r="AA179" s="24">
        <v>1.3306685481363729</v>
      </c>
      <c r="AB179" s="24">
        <v>1.350128500996951</v>
      </c>
      <c r="AC179" s="24">
        <v>1.3695884538575289</v>
      </c>
      <c r="AD179" s="24">
        <v>1.389048406718107</v>
      </c>
      <c r="AE179" s="24">
        <v>1.41058206587797</v>
      </c>
      <c r="AF179" s="24">
        <v>1.4352262844867629</v>
      </c>
      <c r="AG179" s="24">
        <v>1.459870503095555</v>
      </c>
      <c r="AH179" s="25">
        <v>1.484514721704348</v>
      </c>
    </row>
    <row r="180" spans="1:34" x14ac:dyDescent="0.25">
      <c r="A180" s="23">
        <v>14</v>
      </c>
      <c r="B180" s="24">
        <v>0.97193501226215451</v>
      </c>
      <c r="C180" s="24">
        <v>0.97486468604803023</v>
      </c>
      <c r="D180" s="24">
        <v>0.97779435983390584</v>
      </c>
      <c r="E180" s="24">
        <v>0.98072403361978155</v>
      </c>
      <c r="F180" s="24">
        <v>0.98505266215222786</v>
      </c>
      <c r="G180" s="24">
        <v>0.99147972280453023</v>
      </c>
      <c r="H180" s="24">
        <v>0.99790678345683259</v>
      </c>
      <c r="I180" s="24">
        <v>1.004333844109135</v>
      </c>
      <c r="J180" s="24">
        <v>1.010760904761437</v>
      </c>
      <c r="K180" s="24">
        <v>1.0181607420298731</v>
      </c>
      <c r="L180" s="24">
        <v>1.027019744222508</v>
      </c>
      <c r="M180" s="24">
        <v>1.0358787464151431</v>
      </c>
      <c r="N180" s="24">
        <v>1.044737748607778</v>
      </c>
      <c r="O180" s="24">
        <v>1.0535967508004129</v>
      </c>
      <c r="P180" s="24">
        <v>1.0632933415782091</v>
      </c>
      <c r="Q180" s="24">
        <v>1.0742463152337449</v>
      </c>
      <c r="R180" s="24">
        <v>1.0851992888892821</v>
      </c>
      <c r="S180" s="24">
        <v>1.096152262544819</v>
      </c>
      <c r="T180" s="24">
        <v>1.1071052362003559</v>
      </c>
      <c r="U180" s="24">
        <v>1.119051600509547</v>
      </c>
      <c r="V180" s="24">
        <v>1.132488050799221</v>
      </c>
      <c r="W180" s="24">
        <v>1.1459245010888961</v>
      </c>
      <c r="X180" s="24">
        <v>1.1593609513785701</v>
      </c>
      <c r="Y180" s="24">
        <v>1.1727974016682441</v>
      </c>
      <c r="Z180" s="24">
        <v>1.1876740347795329</v>
      </c>
      <c r="AA180" s="24">
        <v>1.204710942123242</v>
      </c>
      <c r="AB180" s="24">
        <v>1.221747849466952</v>
      </c>
      <c r="AC180" s="24">
        <v>1.238784756810662</v>
      </c>
      <c r="AD180" s="24">
        <v>1.255821664154372</v>
      </c>
      <c r="AE180" s="24">
        <v>1.275036536587121</v>
      </c>
      <c r="AF180" s="24">
        <v>1.2975183566534301</v>
      </c>
      <c r="AG180" s="24">
        <v>1.3200001767197389</v>
      </c>
      <c r="AH180" s="25">
        <v>1.342481996786048</v>
      </c>
    </row>
    <row r="181" spans="1:34" x14ac:dyDescent="0.25">
      <c r="A181" s="23">
        <v>15</v>
      </c>
      <c r="B181" s="24">
        <v>0.8940847341899959</v>
      </c>
      <c r="C181" s="24">
        <v>0.89776976018018473</v>
      </c>
      <c r="D181" s="24">
        <v>0.90145478617037356</v>
      </c>
      <c r="E181" s="24">
        <v>0.90513981216056227</v>
      </c>
      <c r="F181" s="24">
        <v>0.90987680715454922</v>
      </c>
      <c r="G181" s="24">
        <v>0.91619175565423316</v>
      </c>
      <c r="H181" s="24">
        <v>0.92250670415391722</v>
      </c>
      <c r="I181" s="24">
        <v>0.92882165265360117</v>
      </c>
      <c r="J181" s="24">
        <v>0.93513660115328523</v>
      </c>
      <c r="K181" s="24">
        <v>0.94217824097374026</v>
      </c>
      <c r="L181" s="24">
        <v>0.95030991777535156</v>
      </c>
      <c r="M181" s="24">
        <v>0.95844159457696299</v>
      </c>
      <c r="N181" s="24">
        <v>0.96657327137857441</v>
      </c>
      <c r="O181" s="24">
        <v>0.97470494818018583</v>
      </c>
      <c r="P181" s="24">
        <v>0.98352902871900605</v>
      </c>
      <c r="Q181" s="24">
        <v>0.99339171486363964</v>
      </c>
      <c r="R181" s="24">
        <v>1.0032544010082729</v>
      </c>
      <c r="S181" s="24">
        <v>1.0131170871529069</v>
      </c>
      <c r="T181" s="24">
        <v>1.022979773297541</v>
      </c>
      <c r="U181" s="24">
        <v>1.033791565695287</v>
      </c>
      <c r="V181" s="24">
        <v>1.0460270174727011</v>
      </c>
      <c r="W181" s="24">
        <v>1.0582624692501159</v>
      </c>
      <c r="X181" s="24">
        <v>1.0704979210275309</v>
      </c>
      <c r="Y181" s="24">
        <v>1.082733372804946</v>
      </c>
      <c r="Z181" s="24">
        <v>1.096465623450843</v>
      </c>
      <c r="AA181" s="24">
        <v>1.1124430723994621</v>
      </c>
      <c r="AB181" s="24">
        <v>1.1284205213480809</v>
      </c>
      <c r="AC181" s="24">
        <v>1.1443979702967</v>
      </c>
      <c r="AD181" s="24">
        <v>1.1603754192453191</v>
      </c>
      <c r="AE181" s="24">
        <v>1.178688349777254</v>
      </c>
      <c r="AF181" s="24">
        <v>1.2005045026841641</v>
      </c>
      <c r="AG181" s="24">
        <v>1.2223206555910739</v>
      </c>
      <c r="AH181" s="25">
        <v>1.244136808497984</v>
      </c>
    </row>
    <row r="182" spans="1:34" x14ac:dyDescent="0.25">
      <c r="A182" s="23">
        <v>16</v>
      </c>
      <c r="B182" s="24">
        <v>0.81959185013963032</v>
      </c>
      <c r="C182" s="24">
        <v>0.82446733147413254</v>
      </c>
      <c r="D182" s="24">
        <v>0.82934281280863476</v>
      </c>
      <c r="E182" s="24">
        <v>0.83421829414313697</v>
      </c>
      <c r="F182" s="24">
        <v>0.83985201644318852</v>
      </c>
      <c r="G182" s="24">
        <v>0.84662310019156406</v>
      </c>
      <c r="H182" s="24">
        <v>0.85339418393993949</v>
      </c>
      <c r="I182" s="24">
        <v>0.86016526768831503</v>
      </c>
      <c r="J182" s="24">
        <v>0.86693635143669057</v>
      </c>
      <c r="K182" s="24">
        <v>0.8742412989149988</v>
      </c>
      <c r="L182" s="24">
        <v>0.88234704198820613</v>
      </c>
      <c r="M182" s="24">
        <v>0.89045278506141345</v>
      </c>
      <c r="N182" s="24">
        <v>0.89855852813462089</v>
      </c>
      <c r="O182" s="24">
        <v>0.90666427120782822</v>
      </c>
      <c r="P182" s="24">
        <v>0.91537049087481526</v>
      </c>
      <c r="Q182" s="24">
        <v>0.92497742543247163</v>
      </c>
      <c r="R182" s="24">
        <v>0.93458435999012812</v>
      </c>
      <c r="S182" s="24">
        <v>0.94419129454778461</v>
      </c>
      <c r="T182" s="24">
        <v>0.9537982291054411</v>
      </c>
      <c r="U182" s="24">
        <v>0.96436324322019062</v>
      </c>
      <c r="V182" s="24">
        <v>0.97636537667057965</v>
      </c>
      <c r="W182" s="24">
        <v>0.98836751012096868</v>
      </c>
      <c r="X182" s="24">
        <v>1.000369643571358</v>
      </c>
      <c r="Y182" s="24">
        <v>1.0123717770217471</v>
      </c>
      <c r="Z182" s="24">
        <v>1.025980583092009</v>
      </c>
      <c r="AA182" s="24">
        <v>1.0419993980920801</v>
      </c>
      <c r="AB182" s="24">
        <v>1.0580182130921509</v>
      </c>
      <c r="AC182" s="24">
        <v>1.074037028092222</v>
      </c>
      <c r="AD182" s="24">
        <v>1.0900558430922931</v>
      </c>
      <c r="AE182" s="24">
        <v>1.1086209138744809</v>
      </c>
      <c r="AF182" s="24">
        <v>1.131005368329844</v>
      </c>
      <c r="AG182" s="24">
        <v>1.153389822785206</v>
      </c>
      <c r="AH182" s="25">
        <v>1.175774277240569</v>
      </c>
    </row>
    <row r="183" spans="1:34" x14ac:dyDescent="0.25">
      <c r="A183" s="23">
        <v>17</v>
      </c>
      <c r="B183" s="24">
        <v>0.74575225434064396</v>
      </c>
      <c r="C183" s="24">
        <v>0.75199053148422434</v>
      </c>
      <c r="D183" s="24">
        <v>0.75822880862780462</v>
      </c>
      <c r="E183" s="24">
        <v>0.764467085771385</v>
      </c>
      <c r="F183" s="24">
        <v>0.77122313354679084</v>
      </c>
      <c r="G183" s="24">
        <v>0.77875583726993469</v>
      </c>
      <c r="H183" s="24">
        <v>0.78628854099307854</v>
      </c>
      <c r="I183" s="24">
        <v>0.79382124471622251</v>
      </c>
      <c r="J183" s="24">
        <v>0.80135394843936636</v>
      </c>
      <c r="K183" s="24">
        <v>0.80928094600612754</v>
      </c>
      <c r="L183" s="24">
        <v>0.81779938433831456</v>
      </c>
      <c r="M183" s="24">
        <v>0.82631782267050158</v>
      </c>
      <c r="N183" s="24">
        <v>0.8348362610026886</v>
      </c>
      <c r="O183" s="24">
        <v>0.84335469933487561</v>
      </c>
      <c r="P183" s="24">
        <v>0.8524349448219366</v>
      </c>
      <c r="Q183" s="24">
        <v>0.86235790104130861</v>
      </c>
      <c r="R183" s="24">
        <v>0.87228085726068061</v>
      </c>
      <c r="S183" s="24">
        <v>0.88220381348005272</v>
      </c>
      <c r="T183" s="24">
        <v>0.89212676969942473</v>
      </c>
      <c r="U183" s="24">
        <v>0.90307003648439399</v>
      </c>
      <c r="V183" s="24">
        <v>0.91554376911775914</v>
      </c>
      <c r="W183" s="24">
        <v>0.9280175017511243</v>
      </c>
      <c r="X183" s="24">
        <v>0.94049123438448934</v>
      </c>
      <c r="Y183" s="24">
        <v>0.95296496701785449</v>
      </c>
      <c r="Z183" s="24">
        <v>0.96720850372700706</v>
      </c>
      <c r="AA183" s="24">
        <v>0.98410674654984087</v>
      </c>
      <c r="AB183" s="24">
        <v>1.0010049893726749</v>
      </c>
      <c r="AC183" s="24">
        <v>1.0179032321955079</v>
      </c>
      <c r="AD183" s="24">
        <v>1.0348014750183421</v>
      </c>
      <c r="AE183" s="24">
        <v>1.054510005526617</v>
      </c>
      <c r="AF183" s="24">
        <v>1.078433967563053</v>
      </c>
      <c r="AG183" s="24">
        <v>1.102357929599489</v>
      </c>
      <c r="AH183" s="25">
        <v>1.1262818916359261</v>
      </c>
    </row>
    <row r="184" spans="1:34" x14ac:dyDescent="0.25">
      <c r="A184" s="23">
        <v>18</v>
      </c>
      <c r="B184" s="24">
        <v>0.67245420924431731</v>
      </c>
      <c r="C184" s="24">
        <v>0.67996485998651268</v>
      </c>
      <c r="D184" s="24">
        <v>0.68747551072870794</v>
      </c>
      <c r="E184" s="24">
        <v>0.69498616147090331</v>
      </c>
      <c r="F184" s="24">
        <v>0.70282737021572228</v>
      </c>
      <c r="G184" s="24">
        <v>0.71116441596447655</v>
      </c>
      <c r="H184" s="24">
        <v>0.71950146171323093</v>
      </c>
      <c r="I184" s="24">
        <v>0.7278385074619852</v>
      </c>
      <c r="J184" s="24">
        <v>0.73617555321073957</v>
      </c>
      <c r="K184" s="24">
        <v>0.74482058062131928</v>
      </c>
      <c r="L184" s="24">
        <v>0.75392758052463693</v>
      </c>
      <c r="M184" s="24">
        <v>0.76303458042795469</v>
      </c>
      <c r="N184" s="24">
        <v>0.77214158033127245</v>
      </c>
      <c r="O184" s="24">
        <v>0.7812485802345901</v>
      </c>
      <c r="P184" s="24">
        <v>0.79093197555840045</v>
      </c>
      <c r="Q184" s="24">
        <v>0.80147996401294963</v>
      </c>
      <c r="R184" s="24">
        <v>0.81202795246749881</v>
      </c>
      <c r="S184" s="24">
        <v>0.822575940922048</v>
      </c>
      <c r="T184" s="24">
        <v>0.83312392937659718</v>
      </c>
      <c r="U184" s="24">
        <v>0.84480771710977121</v>
      </c>
      <c r="V184" s="24">
        <v>0.85819520376088265</v>
      </c>
      <c r="W184" s="24">
        <v>0.87158269041199399</v>
      </c>
      <c r="X184" s="24">
        <v>0.88497017706310543</v>
      </c>
      <c r="Y184" s="24">
        <v>0.89835766371421688</v>
      </c>
      <c r="Z184" s="24">
        <v>0.91373134360155295</v>
      </c>
      <c r="AA184" s="24">
        <v>0.93208431334322595</v>
      </c>
      <c r="AB184" s="24">
        <v>0.95043728308489905</v>
      </c>
      <c r="AC184" s="24">
        <v>0.96879025282657205</v>
      </c>
      <c r="AD184" s="24">
        <v>0.98714322256824516</v>
      </c>
      <c r="AE184" s="24">
        <v>1.008623769603207</v>
      </c>
      <c r="AF184" s="24">
        <v>1.0347956825781</v>
      </c>
      <c r="AG184" s="24">
        <v>1.060967595552994</v>
      </c>
      <c r="AH184" s="25">
        <v>1.087139508527887</v>
      </c>
    </row>
    <row r="185" spans="1:34" x14ac:dyDescent="0.25">
      <c r="A185" s="23">
        <v>19</v>
      </c>
      <c r="B185" s="24">
        <v>0.60217834552367477</v>
      </c>
      <c r="C185" s="24">
        <v>0.61060818497878711</v>
      </c>
      <c r="D185" s="24">
        <v>0.61903802443389933</v>
      </c>
      <c r="E185" s="24">
        <v>0.62746786388901166</v>
      </c>
      <c r="F185" s="24">
        <v>0.63609430642206821</v>
      </c>
      <c r="G185" s="24">
        <v>0.64501565357204105</v>
      </c>
      <c r="H185" s="24">
        <v>0.65393700072201399</v>
      </c>
      <c r="I185" s="24">
        <v>0.66285834787198683</v>
      </c>
      <c r="J185" s="24">
        <v>0.67177969502195978</v>
      </c>
      <c r="K185" s="24">
        <v>0.68097596935649118</v>
      </c>
      <c r="L185" s="24">
        <v>0.69058463446786023</v>
      </c>
      <c r="M185" s="24">
        <v>0.70019329957922927</v>
      </c>
      <c r="N185" s="24">
        <v>0.70980196469059831</v>
      </c>
      <c r="O185" s="24">
        <v>0.71941062980196735</v>
      </c>
      <c r="P185" s="24">
        <v>0.72966353630396918</v>
      </c>
      <c r="Q185" s="24">
        <v>0.74088280489192027</v>
      </c>
      <c r="R185" s="24">
        <v>0.75210207347987124</v>
      </c>
      <c r="S185" s="24">
        <v>0.76332134206782221</v>
      </c>
      <c r="T185" s="24">
        <v>0.77454061065577318</v>
      </c>
      <c r="U185" s="24">
        <v>0.78706442493990048</v>
      </c>
      <c r="V185" s="24">
        <v>0.8015450577682921</v>
      </c>
      <c r="W185" s="24">
        <v>0.81602569059668373</v>
      </c>
      <c r="X185" s="24">
        <v>0.83050632342507535</v>
      </c>
      <c r="Y185" s="24">
        <v>0.84498695625346709</v>
      </c>
      <c r="Z185" s="24">
        <v>0.86172342918304456</v>
      </c>
      <c r="AA185" s="24">
        <v>0.8818436622644007</v>
      </c>
      <c r="AB185" s="24">
        <v>0.90196389534575683</v>
      </c>
      <c r="AC185" s="24">
        <v>0.92208412842711307</v>
      </c>
      <c r="AD185" s="24">
        <v>0.9422043615084692</v>
      </c>
      <c r="AE185" s="24">
        <v>0.96582271919548557</v>
      </c>
      <c r="AF185" s="24">
        <v>0.99468826379099207</v>
      </c>
      <c r="AG185" s="24">
        <v>1.023553808386499</v>
      </c>
      <c r="AH185" s="25">
        <v>1.052419352982005</v>
      </c>
    </row>
    <row r="186" spans="1:34" x14ac:dyDescent="0.25">
      <c r="A186" s="26">
        <v>20</v>
      </c>
      <c r="B186" s="27">
        <v>0.53999766207348243</v>
      </c>
      <c r="C186" s="27">
        <v>0.54873074268057764</v>
      </c>
      <c r="D186" s="27">
        <v>0.55746382328767285</v>
      </c>
      <c r="E186" s="27">
        <v>0.56619690389476807</v>
      </c>
      <c r="F186" s="27">
        <v>0.57504589035965414</v>
      </c>
      <c r="G186" s="27">
        <v>0.58406873561122652</v>
      </c>
      <c r="H186" s="27">
        <v>0.59309158086279889</v>
      </c>
      <c r="I186" s="27">
        <v>0.60211442611437138</v>
      </c>
      <c r="J186" s="27">
        <v>0.61113727136594376</v>
      </c>
      <c r="K186" s="27">
        <v>0.62045524702932842</v>
      </c>
      <c r="L186" s="27">
        <v>0.63021591831043122</v>
      </c>
      <c r="M186" s="27">
        <v>0.63997658959153414</v>
      </c>
      <c r="N186" s="27">
        <v>0.64973726087263695</v>
      </c>
      <c r="O186" s="27">
        <v>0.65949793215373986</v>
      </c>
      <c r="P186" s="27">
        <v>0.67002394850014113</v>
      </c>
      <c r="Q186" s="27">
        <v>0.68169798244448998</v>
      </c>
      <c r="R186" s="27">
        <v>0.69337201638883883</v>
      </c>
      <c r="S186" s="27">
        <v>0.70504605033318768</v>
      </c>
      <c r="T186" s="27">
        <v>0.71672008427753653</v>
      </c>
      <c r="U186" s="27">
        <v>0.72992066804013545</v>
      </c>
      <c r="V186" s="27">
        <v>0.74541107653010952</v>
      </c>
      <c r="W186" s="27">
        <v>0.76090148502008359</v>
      </c>
      <c r="X186" s="27">
        <v>0.77639189351005766</v>
      </c>
      <c r="Y186" s="27">
        <v>0.79188230200003173</v>
      </c>
      <c r="Z186" s="27">
        <v>0.80995145516067679</v>
      </c>
      <c r="AA186" s="27">
        <v>0.83188872532732827</v>
      </c>
      <c r="AB186" s="27">
        <v>0.85382599549397975</v>
      </c>
      <c r="AC186" s="27">
        <v>0.87576326566063134</v>
      </c>
      <c r="AD186" s="27">
        <v>0.89770053582728282</v>
      </c>
      <c r="AE186" s="27">
        <v>0.92355973561648652</v>
      </c>
      <c r="AF186" s="27">
        <v>0.95530182983951861</v>
      </c>
      <c r="AG186" s="27">
        <v>0.9870439240625507</v>
      </c>
      <c r="AH186" s="28">
        <v>1.018786018285583</v>
      </c>
    </row>
    <row r="190" spans="1:34" ht="28.9" customHeight="1" x14ac:dyDescent="0.5">
      <c r="A190" s="1" t="s">
        <v>20</v>
      </c>
      <c r="B190" s="1"/>
    </row>
    <row r="191" spans="1:34" x14ac:dyDescent="0.25">
      <c r="A191" s="17" t="s">
        <v>12</v>
      </c>
      <c r="B191" s="18" t="s">
        <v>18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9"/>
    </row>
    <row r="192" spans="1:34" x14ac:dyDescent="0.25">
      <c r="A192" s="20" t="s">
        <v>14</v>
      </c>
      <c r="B192" s="21">
        <v>-80</v>
      </c>
      <c r="C192" s="21">
        <v>-70</v>
      </c>
      <c r="D192" s="21">
        <v>-60</v>
      </c>
      <c r="E192" s="21">
        <v>-50</v>
      </c>
      <c r="F192" s="21">
        <v>-40</v>
      </c>
      <c r="G192" s="21">
        <v>-30</v>
      </c>
      <c r="H192" s="21">
        <v>-20</v>
      </c>
      <c r="I192" s="21">
        <v>-10</v>
      </c>
      <c r="J192" s="21">
        <v>0</v>
      </c>
      <c r="K192" s="21">
        <v>10</v>
      </c>
      <c r="L192" s="21">
        <v>20</v>
      </c>
      <c r="M192" s="21">
        <v>30</v>
      </c>
      <c r="N192" s="21">
        <v>40</v>
      </c>
      <c r="O192" s="21">
        <v>50</v>
      </c>
      <c r="P192" s="21">
        <v>60</v>
      </c>
      <c r="Q192" s="21">
        <v>70</v>
      </c>
      <c r="R192" s="22">
        <v>80</v>
      </c>
    </row>
    <row r="193" spans="1:18" x14ac:dyDescent="0.25">
      <c r="A193" s="23">
        <v>4.5</v>
      </c>
      <c r="B193" s="24">
        <v>4.7198216428039323</v>
      </c>
      <c r="C193" s="24">
        <v>4.770315363579706</v>
      </c>
      <c r="D193" s="24">
        <v>4.8208090843554787</v>
      </c>
      <c r="E193" s="24">
        <v>4.8713028051312524</v>
      </c>
      <c r="F193" s="24">
        <v>4.9217965259070251</v>
      </c>
      <c r="G193" s="24">
        <v>4.9722902466827987</v>
      </c>
      <c r="H193" s="24">
        <v>5.0227839674585706</v>
      </c>
      <c r="I193" s="24">
        <v>5.0732776882343451</v>
      </c>
      <c r="J193" s="24">
        <v>5.1237714090101178</v>
      </c>
      <c r="K193" s="24">
        <v>5.180356470603158</v>
      </c>
      <c r="L193" s="24">
        <v>5.2369415321961972</v>
      </c>
      <c r="M193" s="24">
        <v>5.2935265937892373</v>
      </c>
      <c r="N193" s="24">
        <v>5.3501116553822774</v>
      </c>
      <c r="O193" s="24">
        <v>5.4066967169753166</v>
      </c>
      <c r="P193" s="24">
        <v>5.4632817785683558</v>
      </c>
      <c r="Q193" s="24">
        <v>5.5198668401613959</v>
      </c>
      <c r="R193" s="25">
        <v>5.5764519017544352</v>
      </c>
    </row>
    <row r="194" spans="1:18" x14ac:dyDescent="0.25">
      <c r="A194" s="23">
        <v>5</v>
      </c>
      <c r="B194" s="24">
        <v>4.2378497391741812</v>
      </c>
      <c r="C194" s="24">
        <v>4.283011437645734</v>
      </c>
      <c r="D194" s="24">
        <v>4.3281731361172877</v>
      </c>
      <c r="E194" s="24">
        <v>4.3733348345888414</v>
      </c>
      <c r="F194" s="24">
        <v>4.4184965330603942</v>
      </c>
      <c r="G194" s="24">
        <v>4.4636582315319471</v>
      </c>
      <c r="H194" s="24">
        <v>4.5088199300035008</v>
      </c>
      <c r="I194" s="24">
        <v>4.5539816284750536</v>
      </c>
      <c r="J194" s="24">
        <v>4.5991433269466073</v>
      </c>
      <c r="K194" s="24">
        <v>4.6499810865685172</v>
      </c>
      <c r="L194" s="24">
        <v>4.7008188461904261</v>
      </c>
      <c r="M194" s="24">
        <v>4.751656605812336</v>
      </c>
      <c r="N194" s="24">
        <v>4.8024943654342449</v>
      </c>
      <c r="O194" s="24">
        <v>4.8533321250561547</v>
      </c>
      <c r="P194" s="24">
        <v>4.9041698846780646</v>
      </c>
      <c r="Q194" s="24">
        <v>4.9550076442999744</v>
      </c>
      <c r="R194" s="25">
        <v>5.0058454039218834</v>
      </c>
    </row>
    <row r="195" spans="1:18" x14ac:dyDescent="0.25">
      <c r="A195" s="23">
        <v>5.5</v>
      </c>
      <c r="B195" s="24">
        <v>3.8066655599699861</v>
      </c>
      <c r="C195" s="24">
        <v>3.846911363439188</v>
      </c>
      <c r="D195" s="24">
        <v>3.8871571669083891</v>
      </c>
      <c r="E195" s="24">
        <v>3.927402970377591</v>
      </c>
      <c r="F195" s="24">
        <v>3.967648773846792</v>
      </c>
      <c r="G195" s="24">
        <v>4.0078945773159944</v>
      </c>
      <c r="H195" s="24">
        <v>4.0481403807851946</v>
      </c>
      <c r="I195" s="24">
        <v>4.0883861842543956</v>
      </c>
      <c r="J195" s="24">
        <v>4.1286319877235984</v>
      </c>
      <c r="K195" s="24">
        <v>4.1741552157089101</v>
      </c>
      <c r="L195" s="24">
        <v>4.2196784436942218</v>
      </c>
      <c r="M195" s="24">
        <v>4.2652016716795327</v>
      </c>
      <c r="N195" s="24">
        <v>4.3107248996648444</v>
      </c>
      <c r="O195" s="24">
        <v>4.3562481276501561</v>
      </c>
      <c r="P195" s="24">
        <v>4.4017713556354678</v>
      </c>
      <c r="Q195" s="24">
        <v>4.4472945836207796</v>
      </c>
      <c r="R195" s="25">
        <v>4.4928178116060904</v>
      </c>
    </row>
    <row r="196" spans="1:18" x14ac:dyDescent="0.25">
      <c r="A196" s="23">
        <v>6</v>
      </c>
      <c r="B196" s="24">
        <v>3.4222943049756851</v>
      </c>
      <c r="C196" s="24">
        <v>3.4580239180772012</v>
      </c>
      <c r="D196" s="24">
        <v>3.4937535311787178</v>
      </c>
      <c r="E196" s="24">
        <v>3.5294831442802339</v>
      </c>
      <c r="F196" s="24">
        <v>3.5652127573817509</v>
      </c>
      <c r="G196" s="24">
        <v>3.600942370483267</v>
      </c>
      <c r="H196" s="24">
        <v>3.6366719835847841</v>
      </c>
      <c r="I196" s="24">
        <v>3.6724015966863002</v>
      </c>
      <c r="J196" s="24">
        <v>3.7081312097878172</v>
      </c>
      <c r="K196" s="24">
        <v>3.7487562538038608</v>
      </c>
      <c r="L196" s="24">
        <v>3.7893812978199048</v>
      </c>
      <c r="M196" s="24">
        <v>3.8300063418359489</v>
      </c>
      <c r="N196" s="24">
        <v>3.870631385851993</v>
      </c>
      <c r="O196" s="24">
        <v>3.911256429868037</v>
      </c>
      <c r="P196" s="24">
        <v>3.9518814738840811</v>
      </c>
      <c r="Q196" s="24">
        <v>3.9925065179001251</v>
      </c>
      <c r="R196" s="25">
        <v>4.0331315619161687</v>
      </c>
    </row>
    <row r="197" spans="1:18" x14ac:dyDescent="0.25">
      <c r="A197" s="23">
        <v>6.5</v>
      </c>
      <c r="B197" s="24">
        <v>3.0809231969894761</v>
      </c>
      <c r="C197" s="24">
        <v>3.1125199016907721</v>
      </c>
      <c r="D197" s="24">
        <v>3.1441166063920671</v>
      </c>
      <c r="E197" s="24">
        <v>3.1757133110933631</v>
      </c>
      <c r="F197" s="24">
        <v>3.2073100157946581</v>
      </c>
      <c r="G197" s="24">
        <v>3.2389067204959541</v>
      </c>
      <c r="H197" s="24">
        <v>3.27050342519725</v>
      </c>
      <c r="I197" s="24">
        <v>3.302100129898546</v>
      </c>
      <c r="J197" s="24">
        <v>3.333696834599841</v>
      </c>
      <c r="K197" s="24">
        <v>3.3698236196467448</v>
      </c>
      <c r="L197" s="24">
        <v>3.40595040469365</v>
      </c>
      <c r="M197" s="24">
        <v>3.4420771897405529</v>
      </c>
      <c r="N197" s="24">
        <v>3.478203974787458</v>
      </c>
      <c r="O197" s="24">
        <v>3.5143307598343618</v>
      </c>
      <c r="P197" s="24">
        <v>3.5504575448812661</v>
      </c>
      <c r="Q197" s="24">
        <v>3.5865843299281699</v>
      </c>
      <c r="R197" s="25">
        <v>3.6227111149750741</v>
      </c>
    </row>
    <row r="198" spans="1:18" x14ac:dyDescent="0.25">
      <c r="A198" s="23">
        <v>7</v>
      </c>
      <c r="B198" s="24">
        <v>2.7789014818234108</v>
      </c>
      <c r="C198" s="24">
        <v>2.8067321374247491</v>
      </c>
      <c r="D198" s="24">
        <v>2.834562793026087</v>
      </c>
      <c r="E198" s="24">
        <v>2.8623934486274241</v>
      </c>
      <c r="F198" s="24">
        <v>2.890224104228762</v>
      </c>
      <c r="G198" s="24">
        <v>2.918054759830099</v>
      </c>
      <c r="H198" s="24">
        <v>2.9458854154314369</v>
      </c>
      <c r="I198" s="24">
        <v>2.9737160710327748</v>
      </c>
      <c r="J198" s="24">
        <v>3.0015467266341131</v>
      </c>
      <c r="K198" s="24">
        <v>3.0335587550448029</v>
      </c>
      <c r="L198" s="24">
        <v>3.0655707834554939</v>
      </c>
      <c r="M198" s="24">
        <v>3.0975828118661841</v>
      </c>
      <c r="N198" s="24">
        <v>3.1295948402768752</v>
      </c>
      <c r="O198" s="24">
        <v>3.1616068686875649</v>
      </c>
      <c r="P198" s="24">
        <v>3.193618897098256</v>
      </c>
      <c r="Q198" s="24">
        <v>3.225630925508947</v>
      </c>
      <c r="R198" s="25">
        <v>3.2576429539196372</v>
      </c>
    </row>
    <row r="199" spans="1:18" x14ac:dyDescent="0.25">
      <c r="A199" s="23">
        <v>7.5</v>
      </c>
      <c r="B199" s="24">
        <v>2.512740428303406</v>
      </c>
      <c r="C199" s="24">
        <v>2.537155471437845</v>
      </c>
      <c r="D199" s="24">
        <v>2.5615705145722849</v>
      </c>
      <c r="E199" s="24">
        <v>2.5859855577067248</v>
      </c>
      <c r="F199" s="24">
        <v>2.6104006008411651</v>
      </c>
      <c r="G199" s="24">
        <v>2.634815643975605</v>
      </c>
      <c r="H199" s="24">
        <v>2.659230687110044</v>
      </c>
      <c r="I199" s="24">
        <v>2.6836457302444838</v>
      </c>
      <c r="J199" s="24">
        <v>2.7080607733789241</v>
      </c>
      <c r="K199" s="24">
        <v>2.7363251248191252</v>
      </c>
      <c r="L199" s="24">
        <v>2.7645894762593248</v>
      </c>
      <c r="M199" s="24">
        <v>2.7928538276995258</v>
      </c>
      <c r="N199" s="24">
        <v>2.8211181791397268</v>
      </c>
      <c r="O199" s="24">
        <v>2.8493825305799279</v>
      </c>
      <c r="P199" s="24">
        <v>2.8776468820201289</v>
      </c>
      <c r="Q199" s="24">
        <v>2.905911233460329</v>
      </c>
      <c r="R199" s="25">
        <v>2.93417558490053</v>
      </c>
    </row>
    <row r="200" spans="1:18" x14ac:dyDescent="0.25">
      <c r="A200" s="23">
        <v>8</v>
      </c>
      <c r="B200" s="24">
        <v>2.279113328269232</v>
      </c>
      <c r="C200" s="24">
        <v>2.3004467729026312</v>
      </c>
      <c r="D200" s="24">
        <v>2.3217802175360309</v>
      </c>
      <c r="E200" s="24">
        <v>2.343113662169432</v>
      </c>
      <c r="F200" s="24">
        <v>2.3644471068028321</v>
      </c>
      <c r="G200" s="24">
        <v>2.3857805514362318</v>
      </c>
      <c r="H200" s="24">
        <v>2.4071139960696319</v>
      </c>
      <c r="I200" s="24">
        <v>2.4284474407030321</v>
      </c>
      <c r="J200" s="24">
        <v>2.4497808853364318</v>
      </c>
      <c r="K200" s="24">
        <v>2.4746482168046651</v>
      </c>
      <c r="L200" s="24">
        <v>2.499515548272897</v>
      </c>
      <c r="M200" s="24">
        <v>2.5243828797411312</v>
      </c>
      <c r="N200" s="24">
        <v>2.549250211209364</v>
      </c>
      <c r="O200" s="24">
        <v>2.574117542677596</v>
      </c>
      <c r="P200" s="24">
        <v>2.5989848741458288</v>
      </c>
      <c r="Q200" s="24">
        <v>2.623852205614063</v>
      </c>
      <c r="R200" s="25">
        <v>2.6487195370822949</v>
      </c>
    </row>
    <row r="201" spans="1:18" x14ac:dyDescent="0.25">
      <c r="A201" s="23">
        <v>8.5</v>
      </c>
      <c r="B201" s="24">
        <v>2.074855496574513</v>
      </c>
      <c r="C201" s="24">
        <v>2.09342493400553</v>
      </c>
      <c r="D201" s="24">
        <v>2.111994371436547</v>
      </c>
      <c r="E201" s="24">
        <v>2.130563808867564</v>
      </c>
      <c r="F201" s="24">
        <v>2.1491332462985802</v>
      </c>
      <c r="G201" s="24">
        <v>2.1677026837295972</v>
      </c>
      <c r="H201" s="24">
        <v>2.1862721211606142</v>
      </c>
      <c r="I201" s="24">
        <v>2.2048415585916299</v>
      </c>
      <c r="J201" s="24">
        <v>2.2234109960226469</v>
      </c>
      <c r="K201" s="24">
        <v>2.2452155418502322</v>
      </c>
      <c r="L201" s="24">
        <v>2.267020087677817</v>
      </c>
      <c r="M201" s="24">
        <v>2.288824633505401</v>
      </c>
      <c r="N201" s="24">
        <v>2.3106291793329858</v>
      </c>
      <c r="O201" s="24">
        <v>2.3324337251605711</v>
      </c>
      <c r="P201" s="24">
        <v>2.354238270988156</v>
      </c>
      <c r="Q201" s="24">
        <v>2.3760428168157408</v>
      </c>
      <c r="R201" s="25">
        <v>2.3978473626433261</v>
      </c>
    </row>
    <row r="202" spans="1:18" x14ac:dyDescent="0.25">
      <c r="A202" s="23">
        <v>9</v>
      </c>
      <c r="B202" s="24">
        <v>1.896964271086734</v>
      </c>
      <c r="C202" s="24">
        <v>1.913070869946822</v>
      </c>
      <c r="D202" s="24">
        <v>1.929177468806909</v>
      </c>
      <c r="E202" s="24">
        <v>1.9452840676669969</v>
      </c>
      <c r="F202" s="24">
        <v>1.9613906665270839</v>
      </c>
      <c r="G202" s="24">
        <v>1.9774972653871721</v>
      </c>
      <c r="H202" s="24">
        <v>1.99360386424726</v>
      </c>
      <c r="I202" s="24">
        <v>2.0097104631073468</v>
      </c>
      <c r="J202" s="24">
        <v>2.0258170619674352</v>
      </c>
      <c r="K202" s="24">
        <v>2.0448766338184892</v>
      </c>
      <c r="L202" s="24">
        <v>2.0639362056695441</v>
      </c>
      <c r="M202" s="24">
        <v>2.0829957775205981</v>
      </c>
      <c r="N202" s="24">
        <v>2.1020553493716521</v>
      </c>
      <c r="O202" s="24">
        <v>2.121114921222707</v>
      </c>
      <c r="P202" s="24">
        <v>2.140174493073761</v>
      </c>
      <c r="Q202" s="24">
        <v>2.159234064924815</v>
      </c>
      <c r="R202" s="25">
        <v>2.178293636775869</v>
      </c>
    </row>
    <row r="203" spans="1:18" x14ac:dyDescent="0.25">
      <c r="A203" s="23">
        <v>9.5</v>
      </c>
      <c r="B203" s="24">
        <v>1.7425990126872339</v>
      </c>
      <c r="C203" s="24">
        <v>1.7565275189406451</v>
      </c>
      <c r="D203" s="24">
        <v>1.770456025194056</v>
      </c>
      <c r="E203" s="24">
        <v>1.784384531447466</v>
      </c>
      <c r="F203" s="24">
        <v>1.798313037700876</v>
      </c>
      <c r="G203" s="24">
        <v>1.8122415439542869</v>
      </c>
      <c r="H203" s="24">
        <v>1.8261700502076981</v>
      </c>
      <c r="I203" s="24">
        <v>1.8400985564611081</v>
      </c>
      <c r="J203" s="24">
        <v>1.854027062714519</v>
      </c>
      <c r="K203" s="24">
        <v>1.8706430495859581</v>
      </c>
      <c r="L203" s="24">
        <v>1.887259036457398</v>
      </c>
      <c r="M203" s="24">
        <v>1.903875023328838</v>
      </c>
      <c r="N203" s="24">
        <v>1.920491010200277</v>
      </c>
      <c r="O203" s="24">
        <v>1.937106997071717</v>
      </c>
      <c r="P203" s="24">
        <v>1.953722983943156</v>
      </c>
      <c r="Q203" s="24">
        <v>1.970338970814596</v>
      </c>
      <c r="R203" s="25">
        <v>1.986954957686035</v>
      </c>
    </row>
    <row r="204" spans="1:18" x14ac:dyDescent="0.25">
      <c r="A204" s="23">
        <v>10</v>
      </c>
      <c r="B204" s="24">
        <v>1.6090811052712231</v>
      </c>
      <c r="C204" s="24">
        <v>1.6210998422150069</v>
      </c>
      <c r="D204" s="24">
        <v>1.6331185791587901</v>
      </c>
      <c r="E204" s="24">
        <v>1.6451373161025731</v>
      </c>
      <c r="F204" s="24">
        <v>1.657156053046356</v>
      </c>
      <c r="G204" s="24">
        <v>1.6691747899901399</v>
      </c>
      <c r="H204" s="24">
        <v>1.6811935269339231</v>
      </c>
      <c r="I204" s="24">
        <v>1.6932122638777061</v>
      </c>
      <c r="J204" s="24">
        <v>1.705231000821489</v>
      </c>
      <c r="K204" s="24">
        <v>1.719688369043028</v>
      </c>
      <c r="L204" s="24">
        <v>1.734145737264567</v>
      </c>
      <c r="M204" s="24">
        <v>1.7486031054861051</v>
      </c>
      <c r="N204" s="24">
        <v>1.763060473707643</v>
      </c>
      <c r="O204" s="24">
        <v>1.7775178419291819</v>
      </c>
      <c r="P204" s="24">
        <v>1.79197521015072</v>
      </c>
      <c r="Q204" s="24">
        <v>1.806432578372259</v>
      </c>
      <c r="R204" s="25">
        <v>1.8208899465937971</v>
      </c>
    </row>
    <row r="205" spans="1:18" x14ac:dyDescent="0.25">
      <c r="A205" s="23">
        <v>10.5</v>
      </c>
      <c r="B205" s="24">
        <v>1.493893955747752</v>
      </c>
      <c r="C205" s="24">
        <v>1.5042548240117559</v>
      </c>
      <c r="D205" s="24">
        <v>1.5146156922757601</v>
      </c>
      <c r="E205" s="24">
        <v>1.524976560539764</v>
      </c>
      <c r="F205" s="24">
        <v>1.535337428803768</v>
      </c>
      <c r="G205" s="24">
        <v>1.545698297067772</v>
      </c>
      <c r="H205" s="24">
        <v>1.556059165331775</v>
      </c>
      <c r="I205" s="24">
        <v>1.566420033595779</v>
      </c>
      <c r="J205" s="24">
        <v>1.5767809018597829</v>
      </c>
      <c r="K205" s="24">
        <v>1.5893481950939321</v>
      </c>
      <c r="L205" s="24">
        <v>1.6019154883280811</v>
      </c>
      <c r="M205" s="24">
        <v>1.61448278156223</v>
      </c>
      <c r="N205" s="24">
        <v>1.627050074796379</v>
      </c>
      <c r="O205" s="24">
        <v>1.639617368030527</v>
      </c>
      <c r="P205" s="24">
        <v>1.652184661264676</v>
      </c>
      <c r="Q205" s="24">
        <v>1.664751954498825</v>
      </c>
      <c r="R205" s="25">
        <v>1.6773192477329739</v>
      </c>
    </row>
    <row r="206" spans="1:18" x14ac:dyDescent="0.25">
      <c r="A206" s="23">
        <v>11</v>
      </c>
      <c r="B206" s="24">
        <v>1.3946829940397329</v>
      </c>
      <c r="C206" s="24">
        <v>1.403621471586604</v>
      </c>
      <c r="D206" s="24">
        <v>1.4125599491334739</v>
      </c>
      <c r="E206" s="24">
        <v>1.421498426680345</v>
      </c>
      <c r="F206" s="24">
        <v>1.430436904227216</v>
      </c>
      <c r="G206" s="24">
        <v>1.439375381774086</v>
      </c>
      <c r="H206" s="24">
        <v>1.448313859320957</v>
      </c>
      <c r="I206" s="24">
        <v>1.4572523368678281</v>
      </c>
      <c r="J206" s="24">
        <v>1.466190814414698</v>
      </c>
      <c r="K206" s="24">
        <v>1.4771201536567671</v>
      </c>
      <c r="L206" s="24">
        <v>1.488049492898835</v>
      </c>
      <c r="M206" s="24">
        <v>1.498978832140903</v>
      </c>
      <c r="N206" s="24">
        <v>1.5099081713829721</v>
      </c>
      <c r="O206" s="24">
        <v>1.52083751062504</v>
      </c>
      <c r="P206" s="24">
        <v>1.5317668498671091</v>
      </c>
      <c r="Q206" s="24">
        <v>1.5426961891091771</v>
      </c>
      <c r="R206" s="25">
        <v>1.553625528351245</v>
      </c>
    </row>
    <row r="207" spans="1:18" x14ac:dyDescent="0.25">
      <c r="A207" s="23">
        <v>11.5</v>
      </c>
      <c r="B207" s="24">
        <v>1.3092556730839471</v>
      </c>
      <c r="C207" s="24">
        <v>1.3169908152091281</v>
      </c>
      <c r="D207" s="24">
        <v>1.3247259573343091</v>
      </c>
      <c r="E207" s="24">
        <v>1.3324610994594901</v>
      </c>
      <c r="F207" s="24">
        <v>1.3401962415846711</v>
      </c>
      <c r="G207" s="24">
        <v>1.3479313837098521</v>
      </c>
      <c r="H207" s="24">
        <v>1.3556665258350331</v>
      </c>
      <c r="I207" s="24">
        <v>1.3634016679602139</v>
      </c>
      <c r="J207" s="24">
        <v>1.3711368100853949</v>
      </c>
      <c r="K207" s="24">
        <v>1.3806638936634901</v>
      </c>
      <c r="L207" s="24">
        <v>1.390190977241585</v>
      </c>
      <c r="M207" s="24">
        <v>1.39971806081968</v>
      </c>
      <c r="N207" s="24">
        <v>1.409245144397776</v>
      </c>
      <c r="O207" s="24">
        <v>1.418772227975871</v>
      </c>
      <c r="P207" s="24">
        <v>1.4282993115539659</v>
      </c>
      <c r="Q207" s="24">
        <v>1.4378263951320609</v>
      </c>
      <c r="R207" s="25">
        <v>1.447353478710157</v>
      </c>
    </row>
    <row r="208" spans="1:18" x14ac:dyDescent="0.25">
      <c r="A208" s="23">
        <v>12</v>
      </c>
      <c r="B208" s="24">
        <v>1.2355814688310101</v>
      </c>
      <c r="C208" s="24">
        <v>1.2423159081627431</v>
      </c>
      <c r="D208" s="24">
        <v>1.2490503474944761</v>
      </c>
      <c r="E208" s="24">
        <v>1.2557847868262091</v>
      </c>
      <c r="F208" s="24">
        <v>1.2625192261579421</v>
      </c>
      <c r="G208" s="24">
        <v>1.2692536654896751</v>
      </c>
      <c r="H208" s="24">
        <v>1.275988104821409</v>
      </c>
      <c r="I208" s="24">
        <v>1.282722544153142</v>
      </c>
      <c r="J208" s="24">
        <v>1.289456983484875</v>
      </c>
      <c r="K208" s="24">
        <v>1.297801087059903</v>
      </c>
      <c r="L208" s="24">
        <v>1.3061451906349311</v>
      </c>
      <c r="M208" s="24">
        <v>1.3144892942099591</v>
      </c>
      <c r="N208" s="24">
        <v>1.3228333977849871</v>
      </c>
      <c r="O208" s="24">
        <v>1.3311775013600149</v>
      </c>
      <c r="P208" s="24">
        <v>1.3395216049350429</v>
      </c>
      <c r="Q208" s="24">
        <v>1.3478657085100709</v>
      </c>
      <c r="R208" s="25">
        <v>1.3562098120850989</v>
      </c>
    </row>
    <row r="209" spans="1:18" x14ac:dyDescent="0.25">
      <c r="A209" s="23">
        <v>12.5</v>
      </c>
      <c r="B209" s="24">
        <v>1.1717918802454199</v>
      </c>
      <c r="C209" s="24">
        <v>1.1777118267447451</v>
      </c>
      <c r="D209" s="24">
        <v>1.18363177324407</v>
      </c>
      <c r="E209" s="24">
        <v>1.1895517197433949</v>
      </c>
      <c r="F209" s="24">
        <v>1.1954716662427201</v>
      </c>
      <c r="G209" s="24">
        <v>1.201391612742045</v>
      </c>
      <c r="H209" s="24">
        <v>1.2073115592413699</v>
      </c>
      <c r="I209" s="24">
        <v>1.213231505740695</v>
      </c>
      <c r="J209" s="24">
        <v>1.21915145224002</v>
      </c>
      <c r="K209" s="24">
        <v>1.226515428805683</v>
      </c>
      <c r="L209" s="24">
        <v>1.233879405371346</v>
      </c>
      <c r="M209" s="24">
        <v>1.2412433819370099</v>
      </c>
      <c r="N209" s="24">
        <v>1.2486073585026729</v>
      </c>
      <c r="O209" s="24">
        <v>1.2559713350683359</v>
      </c>
      <c r="P209" s="24">
        <v>1.2633353116339989</v>
      </c>
      <c r="Q209" s="24">
        <v>1.2706992881996619</v>
      </c>
      <c r="R209" s="25">
        <v>1.2780632647653249</v>
      </c>
    </row>
    <row r="210" spans="1:18" x14ac:dyDescent="0.25">
      <c r="A210" s="23">
        <v>13</v>
      </c>
      <c r="B210" s="24">
        <v>1.1161804293055191</v>
      </c>
      <c r="C210" s="24">
        <v>1.1214556702662739</v>
      </c>
      <c r="D210" s="24">
        <v>1.1267309112270281</v>
      </c>
      <c r="E210" s="24">
        <v>1.1320061521877831</v>
      </c>
      <c r="F210" s="24">
        <v>1.137281393148537</v>
      </c>
      <c r="G210" s="24">
        <v>1.1425566341092921</v>
      </c>
      <c r="H210" s="24">
        <v>1.147831875070046</v>
      </c>
      <c r="I210" s="24">
        <v>1.1531071160308011</v>
      </c>
      <c r="J210" s="24">
        <v>1.158382356991555</v>
      </c>
      <c r="K210" s="24">
        <v>1.164952636874355</v>
      </c>
      <c r="L210" s="24">
        <v>1.1715229167571539</v>
      </c>
      <c r="M210" s="24">
        <v>1.1780931966399539</v>
      </c>
      <c r="N210" s="24">
        <v>1.1846634765227539</v>
      </c>
      <c r="O210" s="24">
        <v>1.1912337564055531</v>
      </c>
      <c r="P210" s="24">
        <v>1.1978040362883531</v>
      </c>
      <c r="Q210" s="24">
        <v>1.2043743161711531</v>
      </c>
      <c r="R210" s="25">
        <v>1.210944596053952</v>
      </c>
    </row>
    <row r="211" spans="1:18" x14ac:dyDescent="0.25">
      <c r="A211" s="23">
        <v>13.5</v>
      </c>
      <c r="B211" s="24">
        <v>1.067202661003511</v>
      </c>
      <c r="C211" s="24">
        <v>1.07198656105233</v>
      </c>
      <c r="D211" s="24">
        <v>1.076770461101149</v>
      </c>
      <c r="E211" s="24">
        <v>1.0815543611499689</v>
      </c>
      <c r="F211" s="24">
        <v>1.086338261198788</v>
      </c>
      <c r="G211" s="24">
        <v>1.0911221612476081</v>
      </c>
      <c r="H211" s="24">
        <v>1.0959060612964271</v>
      </c>
      <c r="I211" s="24">
        <v>1.100689961345247</v>
      </c>
      <c r="J211" s="24">
        <v>1.105473861394066</v>
      </c>
      <c r="K211" s="24">
        <v>1.111420452253302</v>
      </c>
      <c r="L211" s="24">
        <v>1.1173670431125371</v>
      </c>
      <c r="M211" s="24">
        <v>1.123313633971772</v>
      </c>
      <c r="N211" s="24">
        <v>1.129260224831008</v>
      </c>
      <c r="O211" s="24">
        <v>1.1352068156902431</v>
      </c>
      <c r="P211" s="24">
        <v>1.1411534065494779</v>
      </c>
      <c r="Q211" s="24">
        <v>1.147099997408713</v>
      </c>
      <c r="R211" s="25">
        <v>1.153046588267949</v>
      </c>
    </row>
    <row r="212" spans="1:18" x14ac:dyDescent="0.25">
      <c r="A212" s="23">
        <v>14</v>
      </c>
      <c r="B212" s="24">
        <v>1.023476143345454</v>
      </c>
      <c r="C212" s="24">
        <v>1.0279056444417709</v>
      </c>
      <c r="D212" s="24">
        <v>1.0323351455380889</v>
      </c>
      <c r="E212" s="24">
        <v>1.036764646634406</v>
      </c>
      <c r="F212" s="24">
        <v>1.0411941477307241</v>
      </c>
      <c r="G212" s="24">
        <v>1.045623648827041</v>
      </c>
      <c r="H212" s="24">
        <v>1.050053149923359</v>
      </c>
      <c r="I212" s="24">
        <v>1.0544826510196761</v>
      </c>
      <c r="J212" s="24">
        <v>1.0589121521159941</v>
      </c>
      <c r="K212" s="24">
        <v>1.064388638943762</v>
      </c>
      <c r="L212" s="24">
        <v>1.069865125771531</v>
      </c>
      <c r="M212" s="24">
        <v>1.0753416125992989</v>
      </c>
      <c r="N212" s="24">
        <v>1.0808180994270671</v>
      </c>
      <c r="O212" s="24">
        <v>1.0862945862548361</v>
      </c>
      <c r="P212" s="24">
        <v>1.091771073082604</v>
      </c>
      <c r="Q212" s="24">
        <v>1.0972475599103719</v>
      </c>
      <c r="R212" s="25">
        <v>1.102724046738141</v>
      </c>
    </row>
    <row r="213" spans="1:18" x14ac:dyDescent="0.25">
      <c r="A213" s="23">
        <v>14.5</v>
      </c>
      <c r="B213" s="24">
        <v>0.98378046735125912</v>
      </c>
      <c r="C213" s="24">
        <v>0.98797608878730681</v>
      </c>
      <c r="D213" s="24">
        <v>0.99217171022335438</v>
      </c>
      <c r="E213" s="24">
        <v>0.99636733165940194</v>
      </c>
      <c r="F213" s="24">
        <v>1.0005629530954501</v>
      </c>
      <c r="G213" s="24">
        <v>1.0047585745314971</v>
      </c>
      <c r="H213" s="24">
        <v>1.008954195967545</v>
      </c>
      <c r="I213" s="24">
        <v>1.013149817403592</v>
      </c>
      <c r="J213" s="24">
        <v>1.0173454388396399</v>
      </c>
      <c r="K213" s="24">
        <v>1.022488983960836</v>
      </c>
      <c r="L213" s="24">
        <v>1.0276325290820321</v>
      </c>
      <c r="M213" s="24">
        <v>1.0327760742032279</v>
      </c>
      <c r="N213" s="24">
        <v>1.037919619324424</v>
      </c>
      <c r="O213" s="24">
        <v>1.0430631644456201</v>
      </c>
      <c r="P213" s="24">
        <v>1.0482067095668159</v>
      </c>
      <c r="Q213" s="24">
        <v>1.053350254688012</v>
      </c>
      <c r="R213" s="25">
        <v>1.0584937998092081</v>
      </c>
    </row>
    <row r="214" spans="1:18" x14ac:dyDescent="0.25">
      <c r="A214" s="23">
        <v>15</v>
      </c>
      <c r="B214" s="24">
        <v>0.94705724705470706</v>
      </c>
      <c r="C214" s="24">
        <v>0.95112308545551272</v>
      </c>
      <c r="D214" s="24">
        <v>0.95518892385631848</v>
      </c>
      <c r="E214" s="24">
        <v>0.95925476225712414</v>
      </c>
      <c r="F214" s="24">
        <v>0.96332060065792979</v>
      </c>
      <c r="G214" s="24">
        <v>0.96738643905873556</v>
      </c>
      <c r="H214" s="24">
        <v>0.97145227745954121</v>
      </c>
      <c r="I214" s="24">
        <v>0.97551811586034698</v>
      </c>
      <c r="J214" s="24">
        <v>0.97958395426115263</v>
      </c>
      <c r="K214" s="24">
        <v>0.98451529733346943</v>
      </c>
      <c r="L214" s="24">
        <v>0.98944664040578623</v>
      </c>
      <c r="M214" s="24">
        <v>0.99437798347810302</v>
      </c>
      <c r="N214" s="24">
        <v>0.99930932655041982</v>
      </c>
      <c r="O214" s="24">
        <v>1.0042406696227371</v>
      </c>
      <c r="P214" s="24">
        <v>1.009172012695053</v>
      </c>
      <c r="Q214" s="24">
        <v>1.01410335576737</v>
      </c>
      <c r="R214" s="25">
        <v>1.019034698839687</v>
      </c>
    </row>
    <row r="215" spans="1:18" x14ac:dyDescent="0.25">
      <c r="A215" s="23">
        <v>15.5</v>
      </c>
      <c r="B215" s="24">
        <v>0.91241011950343565</v>
      </c>
      <c r="C215" s="24">
        <v>0.91643384882682832</v>
      </c>
      <c r="D215" s="24">
        <v>0.92045757815022111</v>
      </c>
      <c r="E215" s="24">
        <v>0.92448130747361379</v>
      </c>
      <c r="F215" s="24">
        <v>0.92850503679700647</v>
      </c>
      <c r="G215" s="24">
        <v>0.93252876612039926</v>
      </c>
      <c r="H215" s="24">
        <v>0.93655249544379193</v>
      </c>
      <c r="I215" s="24">
        <v>0.94057622476718472</v>
      </c>
      <c r="J215" s="24">
        <v>0.9445999540905774</v>
      </c>
      <c r="K215" s="24">
        <v>0.94942341210450454</v>
      </c>
      <c r="L215" s="24">
        <v>0.95424687011843168</v>
      </c>
      <c r="M215" s="24">
        <v>0.95907032813235893</v>
      </c>
      <c r="N215" s="24">
        <v>0.96389378614628607</v>
      </c>
      <c r="O215" s="24">
        <v>0.96871724416021321</v>
      </c>
      <c r="P215" s="24">
        <v>0.97354070217414035</v>
      </c>
      <c r="Q215" s="24">
        <v>0.97836416018806749</v>
      </c>
      <c r="R215" s="25">
        <v>0.98318761820199474</v>
      </c>
    </row>
    <row r="216" spans="1:18" x14ac:dyDescent="0.25">
      <c r="A216" s="23">
        <v>16</v>
      </c>
      <c r="B216" s="24">
        <v>0.8791047447589232</v>
      </c>
      <c r="C216" s="24">
        <v>0.88315761629552691</v>
      </c>
      <c r="D216" s="24">
        <v>0.88721048783213052</v>
      </c>
      <c r="E216" s="24">
        <v>0.89126335936873424</v>
      </c>
      <c r="F216" s="24">
        <v>0.89531623090533796</v>
      </c>
      <c r="G216" s="24">
        <v>0.89936910244194157</v>
      </c>
      <c r="H216" s="24">
        <v>0.90342197397854529</v>
      </c>
      <c r="I216" s="24">
        <v>0.9074748455151489</v>
      </c>
      <c r="J216" s="24">
        <v>0.91152771705175262</v>
      </c>
      <c r="K216" s="24">
        <v>0.91633118433058081</v>
      </c>
      <c r="L216" s="24">
        <v>0.92113465160940911</v>
      </c>
      <c r="M216" s="24">
        <v>0.92593811888823729</v>
      </c>
      <c r="N216" s="24">
        <v>0.93074158616706559</v>
      </c>
      <c r="O216" s="24">
        <v>0.93554505344589378</v>
      </c>
      <c r="P216" s="24">
        <v>0.94034852072472197</v>
      </c>
      <c r="Q216" s="24">
        <v>0.94515198800355027</v>
      </c>
      <c r="R216" s="25">
        <v>0.94995545528237846</v>
      </c>
    </row>
    <row r="217" spans="1:18" x14ac:dyDescent="0.25">
      <c r="A217" s="23">
        <v>16.5</v>
      </c>
      <c r="B217" s="24">
        <v>0.84656880589651562</v>
      </c>
      <c r="C217" s="24">
        <v>0.85070564826975359</v>
      </c>
      <c r="D217" s="24">
        <v>0.85484249064299145</v>
      </c>
      <c r="E217" s="24">
        <v>0.85897933301622942</v>
      </c>
      <c r="F217" s="24">
        <v>0.86311617538946739</v>
      </c>
      <c r="G217" s="24">
        <v>0.86725301776270525</v>
      </c>
      <c r="H217" s="24">
        <v>0.87138986013594322</v>
      </c>
      <c r="I217" s="24">
        <v>0.87552670250918108</v>
      </c>
      <c r="J217" s="24">
        <v>0.87966354488241905</v>
      </c>
      <c r="K217" s="24">
        <v>0.88451849308223385</v>
      </c>
      <c r="L217" s="24">
        <v>0.88937344128204854</v>
      </c>
      <c r="M217" s="24">
        <v>0.89422838948186334</v>
      </c>
      <c r="N217" s="24">
        <v>0.89908333768167803</v>
      </c>
      <c r="O217" s="24">
        <v>0.90393828588149283</v>
      </c>
      <c r="P217" s="24">
        <v>0.90879323408130763</v>
      </c>
      <c r="Q217" s="24">
        <v>0.91364818228112232</v>
      </c>
      <c r="R217" s="25">
        <v>0.91850313048093712</v>
      </c>
    </row>
    <row r="218" spans="1:18" x14ac:dyDescent="0.25">
      <c r="A218" s="23">
        <v>17</v>
      </c>
      <c r="B218" s="24">
        <v>0.81439200900543973</v>
      </c>
      <c r="C218" s="24">
        <v>0.81865122817153324</v>
      </c>
      <c r="D218" s="24">
        <v>0.82291044733762675</v>
      </c>
      <c r="E218" s="24">
        <v>0.82716966650372026</v>
      </c>
      <c r="F218" s="24">
        <v>0.83142888566981377</v>
      </c>
      <c r="G218" s="24">
        <v>0.83568810483590728</v>
      </c>
      <c r="H218" s="24">
        <v>0.83994732400200078</v>
      </c>
      <c r="I218" s="24">
        <v>0.84420654316809429</v>
      </c>
      <c r="J218" s="24">
        <v>0.8484657623341878</v>
      </c>
      <c r="K218" s="24">
        <v>0.85342724044387386</v>
      </c>
      <c r="L218" s="24">
        <v>0.8583887185535598</v>
      </c>
      <c r="M218" s="24">
        <v>0.86335019666324586</v>
      </c>
      <c r="N218" s="24">
        <v>0.86831167477293181</v>
      </c>
      <c r="O218" s="24">
        <v>0.87327315288261786</v>
      </c>
      <c r="P218" s="24">
        <v>0.87823463099230392</v>
      </c>
      <c r="Q218" s="24">
        <v>0.88319610910198987</v>
      </c>
      <c r="R218" s="25">
        <v>0.88815758721167593</v>
      </c>
    </row>
    <row r="219" spans="1:18" x14ac:dyDescent="0.25">
      <c r="A219" s="23">
        <v>17.5</v>
      </c>
      <c r="B219" s="24">
        <v>0.78232608318871544</v>
      </c>
      <c r="C219" s="24">
        <v>0.78672966243668296</v>
      </c>
      <c r="D219" s="24">
        <v>0.7911332416846506</v>
      </c>
      <c r="E219" s="24">
        <v>0.79553682093261813</v>
      </c>
      <c r="F219" s="24">
        <v>0.79994040018058565</v>
      </c>
      <c r="G219" s="24">
        <v>0.80434397942855329</v>
      </c>
      <c r="H219" s="24">
        <v>0.80874755867652082</v>
      </c>
      <c r="I219" s="24">
        <v>0.81315113792448845</v>
      </c>
      <c r="J219" s="24">
        <v>0.81755471717245598</v>
      </c>
      <c r="K219" s="24">
        <v>0.82266135151369579</v>
      </c>
      <c r="L219" s="24">
        <v>0.8277679858549355</v>
      </c>
      <c r="M219" s="24">
        <v>0.83287462019617531</v>
      </c>
      <c r="N219" s="24">
        <v>0.83798125453741501</v>
      </c>
      <c r="O219" s="24">
        <v>0.84308788887865482</v>
      </c>
      <c r="P219" s="24">
        <v>0.84819452321989464</v>
      </c>
      <c r="Q219" s="24">
        <v>0.85330115756113434</v>
      </c>
      <c r="R219" s="25">
        <v>0.85840779190237415</v>
      </c>
    </row>
    <row r="220" spans="1:18" x14ac:dyDescent="0.25">
      <c r="A220" s="23">
        <v>18</v>
      </c>
      <c r="B220" s="24">
        <v>0.75028478056330994</v>
      </c>
      <c r="C220" s="24">
        <v>0.75483828051496871</v>
      </c>
      <c r="D220" s="24">
        <v>0.75939178046662759</v>
      </c>
      <c r="E220" s="24">
        <v>0.76394528041828647</v>
      </c>
      <c r="F220" s="24">
        <v>0.76849878036994534</v>
      </c>
      <c r="G220" s="24">
        <v>0.77305228032160422</v>
      </c>
      <c r="H220" s="24">
        <v>0.77760578027326299</v>
      </c>
      <c r="I220" s="24">
        <v>0.78215928022492187</v>
      </c>
      <c r="J220" s="24">
        <v>0.78671278017658075</v>
      </c>
      <c r="K220" s="24">
        <v>0.79198677440385534</v>
      </c>
      <c r="L220" s="24">
        <v>0.79726076863112993</v>
      </c>
      <c r="M220" s="24">
        <v>0.80253476285840453</v>
      </c>
      <c r="N220" s="24">
        <v>0.80780875708567912</v>
      </c>
      <c r="O220" s="24">
        <v>0.81308275131295371</v>
      </c>
      <c r="P220" s="24">
        <v>0.8183567455402283</v>
      </c>
      <c r="Q220" s="24">
        <v>0.8236307397675029</v>
      </c>
      <c r="R220" s="25">
        <v>0.82890473399477749</v>
      </c>
    </row>
    <row r="221" spans="1:18" x14ac:dyDescent="0.25">
      <c r="A221" s="23">
        <v>18.5</v>
      </c>
      <c r="B221" s="24">
        <v>0.71834387625995577</v>
      </c>
      <c r="C221" s="24">
        <v>0.72303643486992131</v>
      </c>
      <c r="D221" s="24">
        <v>0.72772899347988695</v>
      </c>
      <c r="E221" s="24">
        <v>0.73242155208985249</v>
      </c>
      <c r="F221" s="24">
        <v>0.73711411069981803</v>
      </c>
      <c r="G221" s="24">
        <v>0.74180666930978367</v>
      </c>
      <c r="H221" s="24">
        <v>0.74649922791974921</v>
      </c>
      <c r="I221" s="24">
        <v>0.75119178652971486</v>
      </c>
      <c r="J221" s="24">
        <v>0.75588434513968039</v>
      </c>
      <c r="K221" s="24">
        <v>0.76133148024026798</v>
      </c>
      <c r="L221" s="24">
        <v>0.76677861534085567</v>
      </c>
      <c r="M221" s="24">
        <v>0.77222575044144326</v>
      </c>
      <c r="N221" s="24">
        <v>0.77767288554203096</v>
      </c>
      <c r="O221" s="24">
        <v>0.78312002064261854</v>
      </c>
      <c r="P221" s="24">
        <v>0.78856715574320613</v>
      </c>
      <c r="Q221" s="24">
        <v>0.79401429084379382</v>
      </c>
      <c r="R221" s="25">
        <v>0.79946142594438141</v>
      </c>
    </row>
    <row r="222" spans="1:18" x14ac:dyDescent="0.25">
      <c r="A222" s="23">
        <v>19</v>
      </c>
      <c r="B222" s="24">
        <v>0.68674116842331256</v>
      </c>
      <c r="C222" s="24">
        <v>0.69154550097899714</v>
      </c>
      <c r="D222" s="24">
        <v>0.69634983353468161</v>
      </c>
      <c r="E222" s="24">
        <v>0.70115416609036618</v>
      </c>
      <c r="F222" s="24">
        <v>0.70595849864605076</v>
      </c>
      <c r="G222" s="24">
        <v>0.71076283120173522</v>
      </c>
      <c r="H222" s="24">
        <v>0.7155671637574198</v>
      </c>
      <c r="I222" s="24">
        <v>0.72037149631310426</v>
      </c>
      <c r="J222" s="24">
        <v>0.72517582886878884</v>
      </c>
      <c r="K222" s="24">
        <v>0.73078546316276438</v>
      </c>
      <c r="L222" s="24">
        <v>0.73639509745673981</v>
      </c>
      <c r="M222" s="24">
        <v>0.74200473175071535</v>
      </c>
      <c r="N222" s="24">
        <v>0.74761436604469078</v>
      </c>
      <c r="O222" s="24">
        <v>0.75322400033866632</v>
      </c>
      <c r="P222" s="24">
        <v>0.75883363463264186</v>
      </c>
      <c r="Q222" s="24">
        <v>0.76444326892661729</v>
      </c>
      <c r="R222" s="25">
        <v>0.77005290322059283</v>
      </c>
    </row>
    <row r="223" spans="1:18" x14ac:dyDescent="0.25">
      <c r="A223" s="23">
        <v>19.5</v>
      </c>
      <c r="B223" s="24">
        <v>0.65587647821187711</v>
      </c>
      <c r="C223" s="24">
        <v>0.6607488773334913</v>
      </c>
      <c r="D223" s="24">
        <v>0.66562127645510538</v>
      </c>
      <c r="E223" s="24">
        <v>0.67049367557671946</v>
      </c>
      <c r="F223" s="24">
        <v>0.67536607469833354</v>
      </c>
      <c r="G223" s="24">
        <v>0.68023847381994762</v>
      </c>
      <c r="H223" s="24">
        <v>0.68511087294156181</v>
      </c>
      <c r="I223" s="24">
        <v>0.68998327206317589</v>
      </c>
      <c r="J223" s="24">
        <v>0.69485567118478997</v>
      </c>
      <c r="K223" s="24">
        <v>0.7006007403250285</v>
      </c>
      <c r="L223" s="24">
        <v>0.70634580946526704</v>
      </c>
      <c r="M223" s="24">
        <v>0.71209087860550557</v>
      </c>
      <c r="N223" s="24">
        <v>0.71783594774574411</v>
      </c>
      <c r="O223" s="24">
        <v>0.72358101688598264</v>
      </c>
      <c r="P223" s="24">
        <v>0.72932608602622118</v>
      </c>
      <c r="Q223" s="24">
        <v>0.73507115516645971</v>
      </c>
      <c r="R223" s="25">
        <v>0.74081622430669825</v>
      </c>
    </row>
    <row r="224" spans="1:18" x14ac:dyDescent="0.25">
      <c r="A224" s="23">
        <v>20</v>
      </c>
      <c r="B224" s="24">
        <v>0.62631164979799014</v>
      </c>
      <c r="C224" s="24">
        <v>0.63119198543854149</v>
      </c>
      <c r="D224" s="24">
        <v>0.63607232107909295</v>
      </c>
      <c r="E224" s="24">
        <v>0.64095265671964441</v>
      </c>
      <c r="F224" s="24">
        <v>0.64583299236019587</v>
      </c>
      <c r="G224" s="24">
        <v>0.65071332800074733</v>
      </c>
      <c r="H224" s="24">
        <v>0.65559366364129867</v>
      </c>
      <c r="I224" s="24">
        <v>0.66047399928185013</v>
      </c>
      <c r="J224" s="24">
        <v>0.66535433492240159</v>
      </c>
      <c r="K224" s="24">
        <v>0.67119135189457602</v>
      </c>
      <c r="L224" s="24">
        <v>0.67702836886675044</v>
      </c>
      <c r="M224" s="24">
        <v>0.68286538583892487</v>
      </c>
      <c r="N224" s="24">
        <v>0.68870240281109929</v>
      </c>
      <c r="O224" s="24">
        <v>0.69453941978327371</v>
      </c>
      <c r="P224" s="24">
        <v>0.70037643675544814</v>
      </c>
      <c r="Q224" s="24">
        <v>0.70621345372762256</v>
      </c>
      <c r="R224" s="25">
        <v>0.71205047069979699</v>
      </c>
    </row>
    <row r="225" spans="1:18" x14ac:dyDescent="0.25">
      <c r="A225" s="26">
        <v>20.5</v>
      </c>
      <c r="B225" s="27">
        <v>0.59877055036786186</v>
      </c>
      <c r="C225" s="27">
        <v>0.60358226981315755</v>
      </c>
      <c r="D225" s="27">
        <v>0.60839398925845312</v>
      </c>
      <c r="E225" s="27">
        <v>0.6132057087037488</v>
      </c>
      <c r="F225" s="27">
        <v>0.61801742814904448</v>
      </c>
      <c r="G225" s="27">
        <v>0.62282914759434005</v>
      </c>
      <c r="H225" s="27">
        <v>0.62764086703963573</v>
      </c>
      <c r="I225" s="27">
        <v>0.6324525864849313</v>
      </c>
      <c r="J225" s="27">
        <v>0.63726430593022698</v>
      </c>
      <c r="K225" s="27">
        <v>0.64313336105280716</v>
      </c>
      <c r="L225" s="27">
        <v>0.64900241617538723</v>
      </c>
      <c r="M225" s="27">
        <v>0.65487147129796741</v>
      </c>
      <c r="N225" s="27">
        <v>0.66074052642054748</v>
      </c>
      <c r="O225" s="27">
        <v>0.66660958154312766</v>
      </c>
      <c r="P225" s="27">
        <v>0.67247863666570784</v>
      </c>
      <c r="Q225" s="27">
        <v>0.67834769178828791</v>
      </c>
      <c r="R225" s="28">
        <v>0.68421674691086809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BP42"/>
  <sheetViews>
    <sheetView workbookViewId="0">
      <selection activeCell="E20" sqref="E20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400</v>
      </c>
      <c r="C24" s="13" t="s">
        <v>8</v>
      </c>
      <c r="D24" s="14"/>
    </row>
    <row r="25" spans="1:4" x14ac:dyDescent="0.25">
      <c r="A25" s="5" t="s">
        <v>9</v>
      </c>
      <c r="B25" s="13">
        <v>14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29"/>
      <c r="C29" s="29"/>
      <c r="D29" s="30"/>
    </row>
    <row r="30" spans="1:4" x14ac:dyDescent="0.25">
      <c r="A30" s="8" t="s">
        <v>21</v>
      </c>
      <c r="B30" s="27">
        <v>1.375</v>
      </c>
      <c r="C30" s="27" t="s">
        <v>22</v>
      </c>
      <c r="D30" s="28"/>
    </row>
    <row r="33" spans="1:68" ht="28.9" customHeight="1" x14ac:dyDescent="0.5">
      <c r="A33" s="1" t="s">
        <v>11</v>
      </c>
      <c r="B33" s="1"/>
    </row>
    <row r="34" spans="1:68" x14ac:dyDescent="0.25">
      <c r="A34" s="31"/>
      <c r="B34" s="32" t="s">
        <v>23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3"/>
    </row>
    <row r="35" spans="1:68" x14ac:dyDescent="0.25">
      <c r="A35" s="34"/>
      <c r="B35" s="35">
        <v>0</v>
      </c>
      <c r="C35" s="35">
        <v>6.0999999999999999E-2</v>
      </c>
      <c r="D35" s="35">
        <v>0.122</v>
      </c>
      <c r="E35" s="35">
        <v>0.182</v>
      </c>
      <c r="F35" s="35">
        <v>0.24299999999999999</v>
      </c>
      <c r="G35" s="35">
        <v>0.30399999999999999</v>
      </c>
      <c r="H35" s="35">
        <v>0.36499999999999999</v>
      </c>
      <c r="I35" s="35">
        <v>0.42599999999999999</v>
      </c>
      <c r="J35" s="35">
        <v>0.48599999999999999</v>
      </c>
      <c r="K35" s="35">
        <v>0.54700000000000004</v>
      </c>
      <c r="L35" s="35">
        <v>0.60799999999999998</v>
      </c>
      <c r="M35" s="35">
        <v>0.66900000000000004</v>
      </c>
      <c r="N35" s="35">
        <v>0.73</v>
      </c>
      <c r="O35" s="35">
        <v>0.79</v>
      </c>
      <c r="P35" s="35">
        <v>0.85099999999999998</v>
      </c>
      <c r="Q35" s="35">
        <v>0.91200000000000003</v>
      </c>
      <c r="R35" s="35">
        <v>0.97299999999999998</v>
      </c>
      <c r="S35" s="35">
        <v>1.034</v>
      </c>
      <c r="T35" s="35">
        <v>1.0940000000000001</v>
      </c>
      <c r="U35" s="35">
        <v>1.155</v>
      </c>
      <c r="V35" s="35">
        <v>1.216</v>
      </c>
      <c r="W35" s="35">
        <v>1.2769999999999999</v>
      </c>
      <c r="X35" s="35">
        <v>1.3380000000000001</v>
      </c>
      <c r="Y35" s="35">
        <v>1.3979999999999999</v>
      </c>
      <c r="Z35" s="35">
        <v>1.4590000000000001</v>
      </c>
      <c r="AA35" s="35">
        <v>1.52</v>
      </c>
      <c r="AB35" s="35">
        <v>1.581</v>
      </c>
      <c r="AC35" s="35">
        <v>1.6419999999999999</v>
      </c>
      <c r="AD35" s="35">
        <v>1.702</v>
      </c>
      <c r="AE35" s="35">
        <v>1.7629999999999999</v>
      </c>
      <c r="AF35" s="35">
        <v>1.8240000000000001</v>
      </c>
      <c r="AG35" s="35">
        <v>1.885</v>
      </c>
      <c r="AH35" s="35">
        <v>1.946</v>
      </c>
      <c r="AI35" s="35">
        <v>2.0059999999999998</v>
      </c>
      <c r="AJ35" s="35">
        <v>2.0670000000000002</v>
      </c>
      <c r="AK35" s="35">
        <v>2.1280000000000001</v>
      </c>
      <c r="AL35" s="35">
        <v>2.1890000000000001</v>
      </c>
      <c r="AM35" s="35">
        <v>2.25</v>
      </c>
      <c r="AN35" s="35">
        <v>2.31</v>
      </c>
      <c r="AO35" s="35">
        <v>2.371</v>
      </c>
      <c r="AP35" s="35">
        <v>2.4319999999999999</v>
      </c>
      <c r="AQ35" s="35">
        <v>2.4929999999999999</v>
      </c>
      <c r="AR35" s="35">
        <v>2.5539999999999998</v>
      </c>
      <c r="AS35" s="35">
        <v>2.6139999999999999</v>
      </c>
      <c r="AT35" s="35">
        <v>2.6749999999999998</v>
      </c>
      <c r="AU35" s="35">
        <v>2.7360000000000002</v>
      </c>
      <c r="AV35" s="35">
        <v>2.7970000000000002</v>
      </c>
      <c r="AW35" s="35">
        <v>2.8580000000000001</v>
      </c>
      <c r="AX35" s="35">
        <v>2.9180000000000001</v>
      </c>
      <c r="AY35" s="35">
        <v>2.9790000000000001</v>
      </c>
      <c r="AZ35" s="35">
        <v>3.04</v>
      </c>
      <c r="BA35" s="35">
        <v>3.101</v>
      </c>
      <c r="BB35" s="35">
        <v>3.1619999999999999</v>
      </c>
      <c r="BC35" s="35">
        <v>3.222</v>
      </c>
      <c r="BD35" s="35">
        <v>3.2829999999999999</v>
      </c>
      <c r="BE35" s="35">
        <v>3.3439999999999999</v>
      </c>
      <c r="BF35" s="35">
        <v>3.4049999999999998</v>
      </c>
      <c r="BG35" s="35">
        <v>3.4660000000000002</v>
      </c>
      <c r="BH35" s="35">
        <v>3.5259999999999998</v>
      </c>
      <c r="BI35" s="35">
        <v>3.5870000000000002</v>
      </c>
      <c r="BJ35" s="35">
        <v>3.6480000000000001</v>
      </c>
      <c r="BK35" s="35">
        <v>3.7090000000000001</v>
      </c>
      <c r="BL35" s="35">
        <v>3.77</v>
      </c>
      <c r="BM35" s="35">
        <v>3.83</v>
      </c>
      <c r="BN35" s="35">
        <v>3.891</v>
      </c>
      <c r="BO35" s="35">
        <v>3.952</v>
      </c>
      <c r="BP35" s="36">
        <v>4.0129999999999999</v>
      </c>
    </row>
    <row r="36" spans="1:68" x14ac:dyDescent="0.25">
      <c r="A36" s="8" t="s">
        <v>24</v>
      </c>
      <c r="B36" s="27">
        <v>9.000000000000008E-2</v>
      </c>
      <c r="C36" s="27">
        <v>0.1095520666666665</v>
      </c>
      <c r="D36" s="27">
        <v>8.3074380952381066E-2</v>
      </c>
      <c r="E36" s="27">
        <v>4.6197743589743732E-2</v>
      </c>
      <c r="F36" s="27">
        <v>6.1350500000000023E-2</v>
      </c>
      <c r="G36" s="27">
        <v>4.0292266666666743E-2</v>
      </c>
      <c r="H36" s="27">
        <v>1.504833333333333E-2</v>
      </c>
      <c r="I36" s="27">
        <v>2.9396400000000121E-2</v>
      </c>
      <c r="J36" s="27">
        <v>4.2024666666666731E-2</v>
      </c>
      <c r="K36" s="27">
        <v>4.063508333333328E-2</v>
      </c>
      <c r="L36" s="27">
        <v>4.346133333333322E-2</v>
      </c>
      <c r="M36" s="27">
        <v>4.4097833333333628E-2</v>
      </c>
      <c r="N36" s="27">
        <v>3.2814444444444701E-2</v>
      </c>
      <c r="O36" s="27">
        <v>2.9621111111111102E-2</v>
      </c>
      <c r="P36" s="27">
        <v>1.460741666666703E-2</v>
      </c>
      <c r="Q36" s="27">
        <v>1.6814444444444372E-2</v>
      </c>
      <c r="R36" s="27">
        <v>1.1100833333333429E-2</v>
      </c>
      <c r="S36" s="27">
        <v>3.0976166666666451E-2</v>
      </c>
      <c r="T36" s="27">
        <v>2.6162333333333308E-2</v>
      </c>
      <c r="U36" s="27">
        <v>3.080835819282313E-2</v>
      </c>
      <c r="V36" s="27">
        <v>1.662844594887836E-2</v>
      </c>
      <c r="W36" s="27">
        <v>1.101521763659242E-2</v>
      </c>
      <c r="X36" s="27">
        <v>5.4019893243069106E-3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H36" s="27">
        <v>0</v>
      </c>
      <c r="AI36" s="27">
        <v>0</v>
      </c>
      <c r="AJ36" s="27">
        <v>0</v>
      </c>
      <c r="AK36" s="27">
        <v>0</v>
      </c>
      <c r="AL36" s="27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7">
        <v>0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8">
        <v>0</v>
      </c>
    </row>
    <row r="39" spans="1:68" ht="28.9" customHeight="1" x14ac:dyDescent="0.5">
      <c r="A39" s="1" t="s">
        <v>25</v>
      </c>
      <c r="B39" s="1"/>
    </row>
    <row r="40" spans="1:68" x14ac:dyDescent="0.25">
      <c r="A40" s="37"/>
      <c r="B40" s="38" t="s">
        <v>23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9"/>
    </row>
    <row r="41" spans="1:68" x14ac:dyDescent="0.25">
      <c r="A41" s="40"/>
      <c r="B41" s="41">
        <v>0</v>
      </c>
      <c r="C41" s="41">
        <v>0.125</v>
      </c>
      <c r="D41" s="41">
        <v>0.25</v>
      </c>
      <c r="E41" s="41">
        <v>0.375</v>
      </c>
      <c r="F41" s="41">
        <v>0.5</v>
      </c>
      <c r="G41" s="41">
        <v>0.625</v>
      </c>
      <c r="H41" s="41">
        <v>0.75</v>
      </c>
      <c r="I41" s="41">
        <v>0.875</v>
      </c>
      <c r="J41" s="41">
        <v>1</v>
      </c>
      <c r="K41" s="41">
        <v>1.125</v>
      </c>
      <c r="L41" s="41">
        <v>1.25</v>
      </c>
      <c r="M41" s="41">
        <v>1.375</v>
      </c>
      <c r="N41" s="41">
        <v>1.5</v>
      </c>
      <c r="O41" s="41">
        <v>1.625</v>
      </c>
      <c r="P41" s="41">
        <v>1.75</v>
      </c>
      <c r="Q41" s="41">
        <v>1.875</v>
      </c>
      <c r="R41" s="41">
        <v>2</v>
      </c>
      <c r="S41" s="41">
        <v>2.125</v>
      </c>
      <c r="T41" s="41">
        <v>2.25</v>
      </c>
      <c r="U41" s="41">
        <v>2.375</v>
      </c>
      <c r="V41" s="41">
        <v>2.5</v>
      </c>
      <c r="W41" s="41">
        <v>2.625</v>
      </c>
      <c r="X41" s="41">
        <v>2.75</v>
      </c>
      <c r="Y41" s="41">
        <v>2.875</v>
      </c>
      <c r="Z41" s="41">
        <v>3</v>
      </c>
      <c r="AA41" s="41">
        <v>3.125</v>
      </c>
      <c r="AB41" s="41">
        <v>3.25</v>
      </c>
      <c r="AC41" s="41">
        <v>3.375</v>
      </c>
      <c r="AD41" s="41">
        <v>3.5</v>
      </c>
      <c r="AE41" s="41">
        <v>3.625</v>
      </c>
      <c r="AF41" s="41">
        <v>3.75</v>
      </c>
      <c r="AG41" s="41">
        <v>3.875</v>
      </c>
      <c r="AH41" s="42">
        <v>4</v>
      </c>
    </row>
    <row r="42" spans="1:68" x14ac:dyDescent="0.25">
      <c r="A42" s="8" t="s">
        <v>24</v>
      </c>
      <c r="B42" s="27">
        <v>9.000000000000008E-2</v>
      </c>
      <c r="C42" s="27">
        <v>8.107738095238104E-2</v>
      </c>
      <c r="D42" s="27">
        <v>6.2541666666666718E-2</v>
      </c>
      <c r="E42" s="27">
        <v>1.6182777777777879E-2</v>
      </c>
      <c r="F42" s="27">
        <v>4.0166666666666462E-2</v>
      </c>
      <c r="G42" s="27">
        <v>4.5153333333333379E-2</v>
      </c>
      <c r="H42" s="27">
        <v>3.2625000000000133E-2</v>
      </c>
      <c r="I42" s="27">
        <v>2.7428333333333391E-2</v>
      </c>
      <c r="J42" s="27">
        <v>1.6777777777777999E-2</v>
      </c>
      <c r="K42" s="27">
        <v>2.8556111111110831E-2</v>
      </c>
      <c r="L42" s="27">
        <v>1.3499761315801001E-2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8">
        <v>0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V42"/>
  <sheetViews>
    <sheetView workbookViewId="0">
      <selection activeCell="H15" sqref="H1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400</v>
      </c>
      <c r="C24" s="13" t="s">
        <v>8</v>
      </c>
      <c r="D24" s="14"/>
    </row>
    <row r="25" spans="1:4" x14ac:dyDescent="0.25">
      <c r="A25" s="5" t="s">
        <v>9</v>
      </c>
      <c r="B25" s="13">
        <v>14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29"/>
      <c r="C29" s="29"/>
      <c r="D29" s="30"/>
    </row>
    <row r="30" spans="1:4" x14ac:dyDescent="0.25">
      <c r="A30" s="8" t="s">
        <v>26</v>
      </c>
      <c r="B30" s="27">
        <v>0.13000000000000009</v>
      </c>
      <c r="C30" s="27" t="s">
        <v>22</v>
      </c>
      <c r="D30" s="28"/>
    </row>
    <row r="35" spans="1:22" ht="28.9" customHeight="1" x14ac:dyDescent="0.5">
      <c r="A35" s="1" t="s">
        <v>27</v>
      </c>
      <c r="B35" s="1"/>
    </row>
    <row r="36" spans="1:22" x14ac:dyDescent="0.25">
      <c r="A36" s="43" t="s">
        <v>28</v>
      </c>
      <c r="B36" s="44">
        <v>0</v>
      </c>
      <c r="C36" s="44">
        <v>400</v>
      </c>
      <c r="D36" s="44">
        <v>800</v>
      </c>
      <c r="E36" s="44">
        <v>1200</v>
      </c>
      <c r="F36" s="44">
        <v>1600</v>
      </c>
      <c r="G36" s="44">
        <v>2000</v>
      </c>
      <c r="H36" s="44">
        <v>2400</v>
      </c>
      <c r="I36" s="44">
        <v>2800</v>
      </c>
      <c r="J36" s="44">
        <v>3200</v>
      </c>
      <c r="K36" s="44">
        <v>3600</v>
      </c>
      <c r="L36" s="44">
        <v>4000</v>
      </c>
      <c r="M36" s="44">
        <v>4400</v>
      </c>
      <c r="N36" s="44">
        <v>4800</v>
      </c>
      <c r="O36" s="44">
        <v>5200</v>
      </c>
      <c r="P36" s="44">
        <v>5600</v>
      </c>
      <c r="Q36" s="44">
        <v>6000</v>
      </c>
      <c r="R36" s="44">
        <v>6400</v>
      </c>
      <c r="S36" s="44">
        <v>6800</v>
      </c>
      <c r="T36" s="44">
        <v>7200</v>
      </c>
      <c r="U36" s="44">
        <v>7600</v>
      </c>
      <c r="V36" s="45">
        <v>8000</v>
      </c>
    </row>
    <row r="37" spans="1:22" x14ac:dyDescent="0.25">
      <c r="A37" s="8" t="s">
        <v>29</v>
      </c>
      <c r="B37" s="9">
        <v>0.13</v>
      </c>
      <c r="C37" s="9">
        <v>0.13</v>
      </c>
      <c r="D37" s="9">
        <v>0.13000000000000009</v>
      </c>
      <c r="E37" s="9">
        <v>0.13000000000000009</v>
      </c>
      <c r="F37" s="9">
        <v>0.13000000000000009</v>
      </c>
      <c r="G37" s="9">
        <v>0.13000000000000009</v>
      </c>
      <c r="H37" s="9">
        <v>0.13000000000000009</v>
      </c>
      <c r="I37" s="9">
        <v>0.13000000000000009</v>
      </c>
      <c r="J37" s="9">
        <v>0.13000000000000009</v>
      </c>
      <c r="K37" s="9">
        <v>0.13000000000000009</v>
      </c>
      <c r="L37" s="9">
        <v>0.13000000000000009</v>
      </c>
      <c r="M37" s="9">
        <v>0.13000000000000009</v>
      </c>
      <c r="N37" s="9">
        <v>0.13000000000000009</v>
      </c>
      <c r="O37" s="9">
        <v>0.13000000000000009</v>
      </c>
      <c r="P37" s="9">
        <v>0.13000000000000009</v>
      </c>
      <c r="Q37" s="9">
        <v>0.13000000000000009</v>
      </c>
      <c r="R37" s="9">
        <v>0.13000000000000009</v>
      </c>
      <c r="S37" s="9">
        <v>0.13000000000000009</v>
      </c>
      <c r="T37" s="9">
        <v>0.13000000000000009</v>
      </c>
      <c r="U37" s="9">
        <v>0.13000000000000009</v>
      </c>
      <c r="V37" s="10">
        <v>0.13000000000000009</v>
      </c>
    </row>
    <row r="40" spans="1:22" ht="28.9" customHeight="1" x14ac:dyDescent="0.5">
      <c r="A40" s="1" t="s">
        <v>30</v>
      </c>
      <c r="B40" s="1"/>
    </row>
    <row r="41" spans="1:22" x14ac:dyDescent="0.25">
      <c r="A41" s="43" t="s">
        <v>28</v>
      </c>
      <c r="B41" s="44">
        <v>0</v>
      </c>
      <c r="C41" s="44">
        <v>500</v>
      </c>
      <c r="D41" s="44">
        <v>1000</v>
      </c>
      <c r="E41" s="44">
        <v>1500</v>
      </c>
      <c r="F41" s="44">
        <v>2000</v>
      </c>
      <c r="G41" s="44">
        <v>2500</v>
      </c>
      <c r="H41" s="44">
        <v>3000</v>
      </c>
      <c r="I41" s="44">
        <v>3500</v>
      </c>
      <c r="J41" s="44">
        <v>4000</v>
      </c>
      <c r="K41" s="44">
        <v>4500</v>
      </c>
      <c r="L41" s="44">
        <v>5000</v>
      </c>
      <c r="M41" s="44">
        <v>5500</v>
      </c>
      <c r="N41" s="44">
        <v>6000</v>
      </c>
      <c r="O41" s="44">
        <v>6500</v>
      </c>
      <c r="P41" s="44">
        <v>7000</v>
      </c>
      <c r="Q41" s="44">
        <v>7500</v>
      </c>
      <c r="R41" s="45">
        <v>8000</v>
      </c>
    </row>
    <row r="42" spans="1:22" x14ac:dyDescent="0.25">
      <c r="A42" s="8" t="s">
        <v>29</v>
      </c>
      <c r="B42" s="9">
        <v>0.13000000000000009</v>
      </c>
      <c r="C42" s="9">
        <v>0.13000000000000009</v>
      </c>
      <c r="D42" s="9">
        <v>0.13000000000000009</v>
      </c>
      <c r="E42" s="9">
        <v>0.13000000000000009</v>
      </c>
      <c r="F42" s="9">
        <v>0.13000000000000009</v>
      </c>
      <c r="G42" s="9">
        <v>0.13000000000000009</v>
      </c>
      <c r="H42" s="9">
        <v>0.13000000000000009</v>
      </c>
      <c r="I42" s="9">
        <v>0.13000000000000009</v>
      </c>
      <c r="J42" s="9">
        <v>0.13000000000000009</v>
      </c>
      <c r="K42" s="9">
        <v>0.13000000000000009</v>
      </c>
      <c r="L42" s="9">
        <v>0.13000000000000009</v>
      </c>
      <c r="M42" s="9">
        <v>0.13000000000000009</v>
      </c>
      <c r="N42" s="9">
        <v>0.13000000000000009</v>
      </c>
      <c r="O42" s="9">
        <v>0.13000000000000009</v>
      </c>
      <c r="P42" s="9">
        <v>0.13000000000000009</v>
      </c>
      <c r="Q42" s="9">
        <v>0.13000000000000009</v>
      </c>
      <c r="R42" s="10">
        <v>0.13000000000000009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AH80"/>
  <sheetViews>
    <sheetView tabSelected="1" workbookViewId="0">
      <selection activeCell="E31" sqref="E31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1</v>
      </c>
      <c r="B17" s="6" t="s">
        <v>2</v>
      </c>
      <c r="C17" s="6"/>
      <c r="D17" s="7"/>
    </row>
    <row r="18" spans="1:5" x14ac:dyDescent="0.25">
      <c r="A18" s="5" t="s">
        <v>3</v>
      </c>
      <c r="B18" s="6" t="s">
        <v>4</v>
      </c>
      <c r="C18" s="6"/>
      <c r="D18" s="7"/>
    </row>
    <row r="19" spans="1:5" x14ac:dyDescent="0.25">
      <c r="A19" s="5" t="s">
        <v>5</v>
      </c>
      <c r="B19" s="6" t="s">
        <v>6</v>
      </c>
      <c r="C19" s="6"/>
      <c r="D19" s="7"/>
    </row>
    <row r="20" spans="1:5" x14ac:dyDescent="0.25">
      <c r="A20" s="8"/>
      <c r="B20" s="9"/>
      <c r="C20" s="9"/>
      <c r="D20" s="10"/>
    </row>
    <row r="23" spans="1:5" x14ac:dyDescent="0.25">
      <c r="A23" s="2"/>
      <c r="B23" s="11"/>
      <c r="C23" s="11"/>
      <c r="D23" s="12"/>
    </row>
    <row r="24" spans="1:5" x14ac:dyDescent="0.25">
      <c r="A24" s="5" t="s">
        <v>7</v>
      </c>
      <c r="B24" s="13">
        <v>400</v>
      </c>
      <c r="C24" s="13" t="s">
        <v>8</v>
      </c>
      <c r="D24" s="14"/>
    </row>
    <row r="25" spans="1:5" x14ac:dyDescent="0.25">
      <c r="A25" s="5" t="s">
        <v>9</v>
      </c>
      <c r="B25" s="13">
        <v>14</v>
      </c>
      <c r="C25" s="13" t="s">
        <v>10</v>
      </c>
      <c r="D25" s="14"/>
    </row>
    <row r="26" spans="1:5" x14ac:dyDescent="0.25">
      <c r="A26" s="8"/>
      <c r="B26" s="15"/>
      <c r="C26" s="15"/>
      <c r="D26" s="16"/>
    </row>
    <row r="30" spans="1:5" x14ac:dyDescent="0.25">
      <c r="A30" s="46" t="s">
        <v>31</v>
      </c>
      <c r="B30" s="50">
        <v>100</v>
      </c>
      <c r="C30" s="46" t="s">
        <v>32</v>
      </c>
      <c r="D30" s="46" t="s">
        <v>33</v>
      </c>
      <c r="E30" s="46"/>
    </row>
    <row r="31" spans="1:5" x14ac:dyDescent="0.25">
      <c r="A31" s="46" t="s">
        <v>34</v>
      </c>
      <c r="B31" s="50">
        <v>14.7</v>
      </c>
      <c r="C31" s="46"/>
      <c r="D31" s="46" t="s">
        <v>33</v>
      </c>
      <c r="E31" s="46"/>
    </row>
    <row r="32" spans="1:5" x14ac:dyDescent="0.25">
      <c r="A32" s="46" t="s">
        <v>35</v>
      </c>
      <c r="B32" s="50">
        <v>9.0079999999999991</v>
      </c>
      <c r="C32" s="46"/>
      <c r="D32" s="46" t="s">
        <v>33</v>
      </c>
      <c r="E32" s="46"/>
    </row>
    <row r="35" spans="1:18" ht="28.9" customHeight="1" x14ac:dyDescent="0.5">
      <c r="A35" s="1" t="s">
        <v>36</v>
      </c>
      <c r="B35" s="1"/>
    </row>
    <row r="36" spans="1:18" x14ac:dyDescent="0.25">
      <c r="A36" s="47" t="s">
        <v>37</v>
      </c>
      <c r="B36" s="48">
        <v>0</v>
      </c>
      <c r="C36" s="48">
        <v>6.25</v>
      </c>
      <c r="D36" s="48">
        <v>12.5</v>
      </c>
      <c r="E36" s="48">
        <v>18.75</v>
      </c>
      <c r="F36" s="48">
        <v>25</v>
      </c>
      <c r="G36" s="48">
        <v>31.25</v>
      </c>
      <c r="H36" s="48">
        <v>37.5</v>
      </c>
      <c r="I36" s="48">
        <v>43.75</v>
      </c>
      <c r="J36" s="48">
        <v>50</v>
      </c>
      <c r="K36" s="48">
        <v>56.25</v>
      </c>
      <c r="L36" s="48">
        <v>62.5</v>
      </c>
      <c r="M36" s="48">
        <v>68.75</v>
      </c>
      <c r="N36" s="48">
        <v>75</v>
      </c>
      <c r="O36" s="48">
        <v>81.25</v>
      </c>
      <c r="P36" s="48">
        <v>87.5</v>
      </c>
      <c r="Q36" s="48">
        <v>93.75</v>
      </c>
      <c r="R36" s="49">
        <v>100</v>
      </c>
    </row>
    <row r="37" spans="1:18" x14ac:dyDescent="0.25">
      <c r="A37" s="5" t="s">
        <v>38</v>
      </c>
      <c r="B37" s="6">
        <f>0 * $B$32 + (1 - 0) * $B$31</f>
        <v>14.7</v>
      </c>
      <c r="C37" s="6">
        <f>0.0625 * $B$32 + (1 - 0.0625) * $B$31</f>
        <v>14.344250000000001</v>
      </c>
      <c r="D37" s="6">
        <f>0.125 * $B$32 + (1 - 0.125) * $B$31</f>
        <v>13.988499999999998</v>
      </c>
      <c r="E37" s="6">
        <f>0.1875 * $B$32 + (1 - 0.1875) * $B$31</f>
        <v>13.63275</v>
      </c>
      <c r="F37" s="6">
        <f>0.25 * $B$32 + (1 - 0.25) * $B$31</f>
        <v>13.276999999999997</v>
      </c>
      <c r="G37" s="6">
        <f>0.3125 * $B$32 + (1 - 0.3125) * $B$31</f>
        <v>12.921249999999999</v>
      </c>
      <c r="H37" s="6">
        <f>0.375 * $B$32 + (1 - 0.375) * $B$31</f>
        <v>12.5655</v>
      </c>
      <c r="I37" s="6">
        <f>0.4375 * $B$32 + (1 - 0.4375) * $B$31</f>
        <v>12.20975</v>
      </c>
      <c r="J37" s="6">
        <f>0.5 * $B$32 + (1 - 0.5) * $B$31</f>
        <v>11.853999999999999</v>
      </c>
      <c r="K37" s="6">
        <f>0.5625 * $B$32 + (1 - 0.5625) * $B$31</f>
        <v>11.498249999999999</v>
      </c>
      <c r="L37" s="6">
        <f>0.625 * $B$32 + (1 - 0.625) * $B$31</f>
        <v>11.142499999999998</v>
      </c>
      <c r="M37" s="6">
        <f>0.6875 * $B$32 + (1 - 0.6875) * $B$31</f>
        <v>10.78675</v>
      </c>
      <c r="N37" s="6">
        <f>0.75 * $B$32 + (1 - 0.75) * $B$31</f>
        <v>10.430999999999999</v>
      </c>
      <c r="O37" s="6">
        <f>0.8125 * $B$32 + (1 - 0.8125) * $B$31</f>
        <v>10.075249999999999</v>
      </c>
      <c r="P37" s="6">
        <f>0.875 * $B$32 + (1 - 0.875) * $B$31</f>
        <v>9.7195</v>
      </c>
      <c r="Q37" s="6">
        <f>0.9375 * $B$32 + (1 - 0.9375) * $B$31</f>
        <v>9.3637499999999978</v>
      </c>
      <c r="R37" s="7">
        <f>1 * $B$32 + (1 - 1) * $B$31</f>
        <v>9.0079999999999991</v>
      </c>
    </row>
    <row r="38" spans="1:18" x14ac:dyDescent="0.25">
      <c r="A38" s="8" t="s">
        <v>39</v>
      </c>
      <c r="B38" s="9">
        <f>(0 * $B$32 + (1 - 0) * $B$31) * $B$30 / 100</f>
        <v>14.7</v>
      </c>
      <c r="C38" s="9">
        <f>(0.0625 * $B$32 + (1 - 0.0625) * $B$31) * $B$30 / 100</f>
        <v>14.344249999999999</v>
      </c>
      <c r="D38" s="9">
        <f>(0.125 * $B$32 + (1 - 0.125) * $B$31) * $B$30 / 100</f>
        <v>13.988499999999998</v>
      </c>
      <c r="E38" s="9">
        <f>(0.1875 * $B$32 + (1 - 0.1875) * $B$31) * $B$30 / 100</f>
        <v>13.632749999999998</v>
      </c>
      <c r="F38" s="9">
        <f>(0.25 * $B$32 + (1 - 0.25) * $B$31) * $B$30 / 100</f>
        <v>13.276999999999997</v>
      </c>
      <c r="G38" s="9">
        <f>(0.3125 * $B$32 + (1 - 0.3125) * $B$31) * $B$30 / 100</f>
        <v>12.921249999999997</v>
      </c>
      <c r="H38" s="9">
        <f>(0.375 * $B$32 + (1 - 0.375) * $B$31) * $B$30 / 100</f>
        <v>12.5655</v>
      </c>
      <c r="I38" s="9">
        <f>(0.4375 * $B$32 + (1 - 0.4375) * $B$31) * $B$30 / 100</f>
        <v>12.20975</v>
      </c>
      <c r="J38" s="9">
        <f>(0.5 * $B$32 + (1 - 0.5) * $B$31) * $B$30 / 100</f>
        <v>11.853999999999999</v>
      </c>
      <c r="K38" s="9">
        <f>(0.5625 * $B$32 + (1 - 0.5625) * $B$31) * $B$30 / 100</f>
        <v>11.498249999999999</v>
      </c>
      <c r="L38" s="9">
        <f>(0.625 * $B$32 + (1 - 0.625) * $B$31) * $B$30 / 100</f>
        <v>11.142499999999998</v>
      </c>
      <c r="M38" s="9">
        <f>(0.6875 * $B$32 + (1 - 0.6875) * $B$31) * $B$30 / 100</f>
        <v>10.78675</v>
      </c>
      <c r="N38" s="9">
        <f>(0.75 * $B$32 + (1 - 0.75) * $B$31) * $B$30 / 100</f>
        <v>10.430999999999999</v>
      </c>
      <c r="O38" s="9">
        <f>(0.8125 * $B$32 + (1 - 0.8125) * $B$31) * $B$30 / 100</f>
        <v>10.075249999999999</v>
      </c>
      <c r="P38" s="9">
        <f>(0.875 * $B$32 + (1 - 0.875) * $B$31) * $B$30 / 100</f>
        <v>9.7195</v>
      </c>
      <c r="Q38" s="9">
        <f>(0.9375 * $B$32 + (1 - 0.9375) * $B$31) * $B$30 / 100</f>
        <v>9.3637499999999978</v>
      </c>
      <c r="R38" s="10">
        <f>(1 * $B$32 + (1 - 1) * $B$31) * $B$30 / 100</f>
        <v>9.0079999999999991</v>
      </c>
    </row>
    <row r="41" spans="1:18" ht="28.9" customHeight="1" x14ac:dyDescent="0.5">
      <c r="A41" s="1" t="s">
        <v>40</v>
      </c>
      <c r="B41" s="1"/>
    </row>
    <row r="42" spans="1:18" x14ac:dyDescent="0.25">
      <c r="A42" s="43" t="s">
        <v>13</v>
      </c>
      <c r="B42" s="44">
        <v>0</v>
      </c>
      <c r="C42" s="44">
        <v>5</v>
      </c>
      <c r="D42" s="44">
        <v>10</v>
      </c>
      <c r="E42" s="44">
        <v>15</v>
      </c>
      <c r="F42" s="44">
        <v>20</v>
      </c>
      <c r="G42" s="44">
        <v>25</v>
      </c>
      <c r="H42" s="44">
        <v>30</v>
      </c>
      <c r="I42" s="44">
        <v>35</v>
      </c>
      <c r="J42" s="44">
        <v>40</v>
      </c>
      <c r="K42" s="44">
        <v>45</v>
      </c>
      <c r="L42" s="44">
        <v>50</v>
      </c>
      <c r="M42" s="44">
        <v>55</v>
      </c>
      <c r="N42" s="44">
        <v>60</v>
      </c>
      <c r="O42" s="44">
        <v>65</v>
      </c>
      <c r="P42" s="44">
        <v>70</v>
      </c>
      <c r="Q42" s="44">
        <v>75</v>
      </c>
      <c r="R42" s="45">
        <v>80</v>
      </c>
    </row>
    <row r="43" spans="1:18" x14ac:dyDescent="0.25">
      <c r="A43" s="5" t="s">
        <v>41</v>
      </c>
      <c r="B43" s="6">
        <v>79.751009717984459</v>
      </c>
      <c r="C43" s="6">
        <v>80.230925589516588</v>
      </c>
      <c r="D43" s="6">
        <v>80.710841461048716</v>
      </c>
      <c r="E43" s="6">
        <v>81.19075733258083</v>
      </c>
      <c r="F43" s="6">
        <v>81.670673204112958</v>
      </c>
      <c r="G43" s="6">
        <v>82.150589075645087</v>
      </c>
      <c r="H43" s="6">
        <v>82.630504947177201</v>
      </c>
      <c r="I43" s="6">
        <v>83.110420818709329</v>
      </c>
      <c r="J43" s="6">
        <v>83.590336690241458</v>
      </c>
      <c r="K43" s="6">
        <v>84.070252561773586</v>
      </c>
      <c r="L43" s="6">
        <v>84.550168433305714</v>
      </c>
      <c r="M43" s="6">
        <v>85.030084304837828</v>
      </c>
      <c r="N43" s="6">
        <v>85.510000176369957</v>
      </c>
      <c r="O43" s="6">
        <v>85.989916047902085</v>
      </c>
      <c r="P43" s="6">
        <v>86.469831919434199</v>
      </c>
      <c r="Q43" s="6">
        <v>86.949747790966327</v>
      </c>
      <c r="R43" s="7">
        <v>87.429663662498456</v>
      </c>
    </row>
    <row r="44" spans="1:18" x14ac:dyDescent="0.25">
      <c r="A44" s="8" t="s">
        <v>42</v>
      </c>
      <c r="B44" s="9">
        <f>79.7510097179844 * $B$30 / 100</f>
        <v>79.751009717984402</v>
      </c>
      <c r="C44" s="9">
        <f>80.2309255895165 * $B$30 / 100</f>
        <v>80.230925589516502</v>
      </c>
      <c r="D44" s="9">
        <f>80.7108414610487 * $B$30 / 100</f>
        <v>80.710841461048702</v>
      </c>
      <c r="E44" s="9">
        <f>81.1907573325808 * $B$30 / 100</f>
        <v>81.190757332580802</v>
      </c>
      <c r="F44" s="9">
        <f>81.6706732041129 * $B$30 / 100</f>
        <v>81.670673204112902</v>
      </c>
      <c r="G44" s="9">
        <f>82.150589075645 * $B$30 / 100</f>
        <v>82.150589075645001</v>
      </c>
      <c r="H44" s="9">
        <f>82.6305049471772 * $B$30 / 100</f>
        <v>82.630504947177201</v>
      </c>
      <c r="I44" s="9">
        <f>83.1104208187093 * $B$30 / 100</f>
        <v>83.110420818709301</v>
      </c>
      <c r="J44" s="9">
        <f>83.5903366902414 * $B$30 / 100</f>
        <v>83.590336690241401</v>
      </c>
      <c r="K44" s="9">
        <f>84.0702525617735 * $B$30 / 100</f>
        <v>84.070252561773501</v>
      </c>
      <c r="L44" s="9">
        <f>84.5501684333057 * $B$30 / 100</f>
        <v>84.5501684333057</v>
      </c>
      <c r="M44" s="9">
        <f>85.0300843048378 * $B$30 / 100</f>
        <v>85.0300843048378</v>
      </c>
      <c r="N44" s="9">
        <f>85.5100001763699 * $B$30 / 100</f>
        <v>85.5100001763699</v>
      </c>
      <c r="O44" s="9">
        <f>85.989916047902 * $B$30 / 100</f>
        <v>85.989916047902</v>
      </c>
      <c r="P44" s="9">
        <f>86.4698319194342 * $B$30 / 100</f>
        <v>86.469831919434199</v>
      </c>
      <c r="Q44" s="9">
        <f>86.9497477909663 * $B$30 / 100</f>
        <v>86.949747790966299</v>
      </c>
      <c r="R44" s="10">
        <f>87.4296636624984 * $B$30 / 100</f>
        <v>87.429663662498399</v>
      </c>
    </row>
    <row r="47" spans="1:18" ht="28.9" customHeight="1" x14ac:dyDescent="0.5">
      <c r="A47" s="1" t="s">
        <v>43</v>
      </c>
      <c r="B47" s="1"/>
    </row>
    <row r="48" spans="1:18" x14ac:dyDescent="0.25">
      <c r="A48" s="43" t="s">
        <v>13</v>
      </c>
      <c r="B48" s="44">
        <v>0</v>
      </c>
      <c r="C48" s="44">
        <v>10</v>
      </c>
      <c r="D48" s="44">
        <v>20</v>
      </c>
      <c r="E48" s="44">
        <v>30</v>
      </c>
      <c r="F48" s="44">
        <v>40</v>
      </c>
      <c r="G48" s="44">
        <v>50</v>
      </c>
      <c r="H48" s="44">
        <v>60</v>
      </c>
      <c r="I48" s="44">
        <v>70</v>
      </c>
      <c r="J48" s="44">
        <v>80</v>
      </c>
      <c r="K48" s="44">
        <v>90</v>
      </c>
      <c r="L48" s="45">
        <v>100</v>
      </c>
    </row>
    <row r="49" spans="1:34" x14ac:dyDescent="0.25">
      <c r="A49" s="5" t="s">
        <v>41</v>
      </c>
      <c r="B49" s="6">
        <v>79.751009717984459</v>
      </c>
      <c r="C49" s="6">
        <v>80.710841461048716</v>
      </c>
      <c r="D49" s="6">
        <v>81.670673204112958</v>
      </c>
      <c r="E49" s="6">
        <v>82.630504947177201</v>
      </c>
      <c r="F49" s="6">
        <v>83.590336690241458</v>
      </c>
      <c r="G49" s="6">
        <v>84.550168433305714</v>
      </c>
      <c r="H49" s="6">
        <v>85.510000176369957</v>
      </c>
      <c r="I49" s="6">
        <v>86.469831919434199</v>
      </c>
      <c r="J49" s="6">
        <v>87.429663662498456</v>
      </c>
      <c r="K49" s="6">
        <v>88.389495405562712</v>
      </c>
      <c r="L49" s="7">
        <v>89.349327148626955</v>
      </c>
    </row>
    <row r="50" spans="1:34" x14ac:dyDescent="0.25">
      <c r="A50" s="8" t="s">
        <v>42</v>
      </c>
      <c r="B50" s="9">
        <f>79.7510097179844 * $B$30 / 100</f>
        <v>79.751009717984402</v>
      </c>
      <c r="C50" s="9">
        <f>80.7108414610487 * $B$30 / 100</f>
        <v>80.710841461048702</v>
      </c>
      <c r="D50" s="9">
        <f>81.6706732041129 * $B$30 / 100</f>
        <v>81.670673204112902</v>
      </c>
      <c r="E50" s="9">
        <f>82.6305049471772 * $B$30 / 100</f>
        <v>82.630504947177201</v>
      </c>
      <c r="F50" s="9">
        <f>83.5903366902414 * $B$30 / 100</f>
        <v>83.590336690241401</v>
      </c>
      <c r="G50" s="9">
        <f>84.5501684333057 * $B$30 / 100</f>
        <v>84.5501684333057</v>
      </c>
      <c r="H50" s="9">
        <f>85.5100001763699 * $B$30 / 100</f>
        <v>85.5100001763699</v>
      </c>
      <c r="I50" s="9">
        <f>86.4698319194342 * $B$30 / 100</f>
        <v>86.469831919434199</v>
      </c>
      <c r="J50" s="9">
        <f>87.4296636624984 * $B$30 / 100</f>
        <v>87.429663662498399</v>
      </c>
      <c r="K50" s="9">
        <f>88.3894954055627 * $B$30 / 100</f>
        <v>88.389495405562698</v>
      </c>
      <c r="L50" s="10">
        <f>89.3493271486269 * $B$30 / 100</f>
        <v>89.349327148626884</v>
      </c>
    </row>
    <row r="53" spans="1:34" ht="28.9" customHeight="1" x14ac:dyDescent="0.5">
      <c r="A53" s="1" t="s">
        <v>44</v>
      </c>
      <c r="B53" s="1"/>
    </row>
    <row r="54" spans="1:34" x14ac:dyDescent="0.25">
      <c r="A54" s="43" t="s">
        <v>13</v>
      </c>
      <c r="B54" s="44">
        <v>-50</v>
      </c>
      <c r="C54" s="44">
        <v>-40</v>
      </c>
      <c r="D54" s="44">
        <v>-30</v>
      </c>
      <c r="E54" s="44">
        <v>-20</v>
      </c>
      <c r="F54" s="44">
        <v>-10</v>
      </c>
      <c r="G54" s="44">
        <v>0</v>
      </c>
      <c r="H54" s="44">
        <v>10</v>
      </c>
      <c r="I54" s="44">
        <v>20</v>
      </c>
      <c r="J54" s="44">
        <v>30</v>
      </c>
      <c r="K54" s="44">
        <v>40</v>
      </c>
      <c r="L54" s="44">
        <v>50</v>
      </c>
      <c r="M54" s="44">
        <v>60</v>
      </c>
      <c r="N54" s="44">
        <v>70</v>
      </c>
      <c r="O54" s="44">
        <v>80</v>
      </c>
      <c r="P54" s="44">
        <v>90</v>
      </c>
      <c r="Q54" s="45">
        <v>100</v>
      </c>
    </row>
    <row r="55" spans="1:34" x14ac:dyDescent="0.25">
      <c r="A55" s="5" t="s">
        <v>41</v>
      </c>
      <c r="B55" s="6">
        <v>73.77378789749379</v>
      </c>
      <c r="C55" s="6">
        <v>74.969232261591927</v>
      </c>
      <c r="D55" s="6">
        <v>76.164676625690063</v>
      </c>
      <c r="E55" s="6">
        <v>77.360120989788186</v>
      </c>
      <c r="F55" s="6">
        <v>78.555565353886323</v>
      </c>
      <c r="G55" s="6">
        <v>79.751009717984459</v>
      </c>
      <c r="H55" s="6">
        <v>80.710841461048716</v>
      </c>
      <c r="I55" s="6">
        <v>81.670673204112958</v>
      </c>
      <c r="J55" s="6">
        <v>82.630504947177201</v>
      </c>
      <c r="K55" s="6">
        <v>83.590336690241458</v>
      </c>
      <c r="L55" s="6">
        <v>84.550168433305714</v>
      </c>
      <c r="M55" s="6">
        <v>85.510000176369957</v>
      </c>
      <c r="N55" s="6">
        <v>86.469831919434199</v>
      </c>
      <c r="O55" s="6">
        <v>87.429663662498456</v>
      </c>
      <c r="P55" s="6">
        <v>88.389495405562712</v>
      </c>
      <c r="Q55" s="7">
        <v>89.349327148626955</v>
      </c>
    </row>
    <row r="56" spans="1:34" x14ac:dyDescent="0.25">
      <c r="A56" s="8" t="s">
        <v>42</v>
      </c>
      <c r="B56" s="9">
        <f>73.7737878974937 * $B$30 / 100</f>
        <v>73.773787897493705</v>
      </c>
      <c r="C56" s="9">
        <f>74.9692322615919 * $B$30 / 100</f>
        <v>74.969232261591898</v>
      </c>
      <c r="D56" s="9">
        <f>76.16467662569 * $B$30 / 100</f>
        <v>76.164676625690007</v>
      </c>
      <c r="E56" s="9">
        <f>77.3601209897881 * $B$30 / 100</f>
        <v>77.360120989788101</v>
      </c>
      <c r="F56" s="9">
        <f>78.5555653538863 * $B$30 / 100</f>
        <v>78.555565353886294</v>
      </c>
      <c r="G56" s="9">
        <f>79.7510097179844 * $B$30 / 100</f>
        <v>79.751009717984402</v>
      </c>
      <c r="H56" s="9">
        <f>80.7108414610487 * $B$30 / 100</f>
        <v>80.710841461048702</v>
      </c>
      <c r="I56" s="9">
        <f>81.6706732041129 * $B$30 / 100</f>
        <v>81.670673204112902</v>
      </c>
      <c r="J56" s="9">
        <f>82.6305049471772 * $B$30 / 100</f>
        <v>82.630504947177201</v>
      </c>
      <c r="K56" s="9">
        <f>83.5903366902414 * $B$30 / 100</f>
        <v>83.590336690241401</v>
      </c>
      <c r="L56" s="9">
        <f>84.5501684333057 * $B$30 / 100</f>
        <v>84.5501684333057</v>
      </c>
      <c r="M56" s="9">
        <f>85.5100001763699 * $B$30 / 100</f>
        <v>85.5100001763699</v>
      </c>
      <c r="N56" s="9">
        <f>86.4698319194342 * $B$30 / 100</f>
        <v>86.469831919434199</v>
      </c>
      <c r="O56" s="9">
        <f>87.4296636624984 * $B$30 / 100</f>
        <v>87.429663662498399</v>
      </c>
      <c r="P56" s="9">
        <f>88.3894954055627 * $B$30 / 100</f>
        <v>88.389495405562698</v>
      </c>
      <c r="Q56" s="10">
        <f>89.3493271486269 * $B$30 / 100</f>
        <v>89.349327148626884</v>
      </c>
    </row>
    <row r="59" spans="1:34" ht="28.9" customHeight="1" x14ac:dyDescent="0.5">
      <c r="A59" s="1" t="s">
        <v>15</v>
      </c>
      <c r="B59" s="1"/>
    </row>
    <row r="60" spans="1:34" x14ac:dyDescent="0.25">
      <c r="A60" s="43" t="s">
        <v>13</v>
      </c>
      <c r="B60" s="44">
        <v>-120</v>
      </c>
      <c r="C60" s="44">
        <v>-114</v>
      </c>
      <c r="D60" s="44">
        <v>-108</v>
      </c>
      <c r="E60" s="44">
        <v>-101</v>
      </c>
      <c r="F60" s="44">
        <v>-95</v>
      </c>
      <c r="G60" s="44">
        <v>-89</v>
      </c>
      <c r="H60" s="44">
        <v>-83</v>
      </c>
      <c r="I60" s="44">
        <v>-76</v>
      </c>
      <c r="J60" s="44">
        <v>-70</v>
      </c>
      <c r="K60" s="44">
        <v>-64</v>
      </c>
      <c r="L60" s="44">
        <v>-58</v>
      </c>
      <c r="M60" s="44">
        <v>-51</v>
      </c>
      <c r="N60" s="44">
        <v>-45</v>
      </c>
      <c r="O60" s="44">
        <v>-39</v>
      </c>
      <c r="P60" s="44">
        <v>-33</v>
      </c>
      <c r="Q60" s="44">
        <v>-26</v>
      </c>
      <c r="R60" s="44">
        <v>-20</v>
      </c>
      <c r="S60" s="44">
        <v>-14</v>
      </c>
      <c r="T60" s="44">
        <v>-8</v>
      </c>
      <c r="U60" s="44">
        <v>-1</v>
      </c>
      <c r="V60" s="44">
        <v>5</v>
      </c>
      <c r="W60" s="44">
        <v>11</v>
      </c>
      <c r="X60" s="44">
        <v>18</v>
      </c>
      <c r="Y60" s="44">
        <v>24</v>
      </c>
      <c r="Z60" s="44">
        <v>30</v>
      </c>
      <c r="AA60" s="44">
        <v>36</v>
      </c>
      <c r="AB60" s="44">
        <v>43</v>
      </c>
      <c r="AC60" s="44">
        <v>49</v>
      </c>
      <c r="AD60" s="44">
        <v>55</v>
      </c>
      <c r="AE60" s="44">
        <v>61</v>
      </c>
      <c r="AF60" s="44">
        <v>68</v>
      </c>
      <c r="AG60" s="44">
        <v>74</v>
      </c>
      <c r="AH60" s="45">
        <v>80</v>
      </c>
    </row>
    <row r="61" spans="1:34" x14ac:dyDescent="0.25">
      <c r="A61" s="5" t="s">
        <v>41</v>
      </c>
      <c r="B61" s="6">
        <v>65.150752217852173</v>
      </c>
      <c r="C61" s="6">
        <v>65.944496375597453</v>
      </c>
      <c r="D61" s="6">
        <v>66.738240533342747</v>
      </c>
      <c r="E61" s="6">
        <v>67.664275384045567</v>
      </c>
      <c r="F61" s="6">
        <v>68.394288259052189</v>
      </c>
      <c r="G61" s="6">
        <v>69.111554877511068</v>
      </c>
      <c r="H61" s="6">
        <v>69.828821495969947</v>
      </c>
      <c r="I61" s="6">
        <v>70.665632550838637</v>
      </c>
      <c r="J61" s="6">
        <v>71.382899169297517</v>
      </c>
      <c r="K61" s="6">
        <v>72.100165787756396</v>
      </c>
      <c r="L61" s="6">
        <v>72.817432406215289</v>
      </c>
      <c r="M61" s="6">
        <v>73.654243461083979</v>
      </c>
      <c r="N61" s="6">
        <v>74.371510079542858</v>
      </c>
      <c r="O61" s="6">
        <v>75.088776698001737</v>
      </c>
      <c r="P61" s="6">
        <v>75.806043316460617</v>
      </c>
      <c r="Q61" s="6">
        <v>76.642854371329307</v>
      </c>
      <c r="R61" s="6">
        <v>77.360120989788186</v>
      </c>
      <c r="S61" s="6">
        <v>78.077387608247079</v>
      </c>
      <c r="T61" s="6">
        <v>78.794654226705944</v>
      </c>
      <c r="U61" s="6">
        <v>79.631465281574648</v>
      </c>
      <c r="V61" s="6">
        <v>80.230925589516588</v>
      </c>
      <c r="W61" s="6">
        <v>80.806824635355127</v>
      </c>
      <c r="X61" s="6">
        <v>81.478706855500107</v>
      </c>
      <c r="Y61" s="6">
        <v>82.054605901338661</v>
      </c>
      <c r="Z61" s="6">
        <v>82.630504947177201</v>
      </c>
      <c r="AA61" s="6">
        <v>83.206403993015755</v>
      </c>
      <c r="AB61" s="6">
        <v>83.878286213160735</v>
      </c>
      <c r="AC61" s="6">
        <v>84.454185258999289</v>
      </c>
      <c r="AD61" s="6">
        <v>85.030084304837828</v>
      </c>
      <c r="AE61" s="6">
        <v>85.605983350676382</v>
      </c>
      <c r="AF61" s="6">
        <v>86.277865570821362</v>
      </c>
      <c r="AG61" s="6">
        <v>86.853764616659902</v>
      </c>
      <c r="AH61" s="7">
        <v>87.429663662498456</v>
      </c>
    </row>
    <row r="62" spans="1:34" x14ac:dyDescent="0.25">
      <c r="A62" s="8" t="s">
        <v>42</v>
      </c>
      <c r="B62" s="9">
        <f>65.1507522178521 * $B$30 / 100</f>
        <v>65.150752217852101</v>
      </c>
      <c r="C62" s="9">
        <f>65.9444963755974 * $B$30 / 100</f>
        <v>65.944496375597396</v>
      </c>
      <c r="D62" s="9">
        <f>66.7382405333427 * $B$30 / 100</f>
        <v>66.738240533342704</v>
      </c>
      <c r="E62" s="9">
        <f>67.6642753840455 * $B$30 / 100</f>
        <v>67.664275384045496</v>
      </c>
      <c r="F62" s="9">
        <f>68.3942882590521 * $B$30 / 100</f>
        <v>68.394288259052104</v>
      </c>
      <c r="G62" s="9">
        <f>69.111554877511 * $B$30 / 100</f>
        <v>69.111554877510997</v>
      </c>
      <c r="H62" s="9">
        <f>69.8288214959699 * $B$30 / 100</f>
        <v>69.828821495969905</v>
      </c>
      <c r="I62" s="9">
        <f>70.6656325508386 * $B$30 / 100</f>
        <v>70.665632550838595</v>
      </c>
      <c r="J62" s="9">
        <f>71.3828991692975 * $B$30 / 100</f>
        <v>71.382899169297502</v>
      </c>
      <c r="K62" s="9">
        <f>72.1001657877564 * $B$30 / 100</f>
        <v>72.100165787756396</v>
      </c>
      <c r="L62" s="9">
        <f>72.8174324062152 * $B$30 / 100</f>
        <v>72.817432406215204</v>
      </c>
      <c r="M62" s="9">
        <f>73.6542434610839 * $B$30 / 100</f>
        <v>73.654243461083894</v>
      </c>
      <c r="N62" s="9">
        <f>74.3715100795428 * $B$30 / 100</f>
        <v>74.371510079542801</v>
      </c>
      <c r="O62" s="9">
        <f>75.0887766980017 * $B$30 / 100</f>
        <v>75.088776698001695</v>
      </c>
      <c r="P62" s="9">
        <f>75.8060433164606 * $B$30 / 100</f>
        <v>75.806043316460602</v>
      </c>
      <c r="Q62" s="9">
        <f>76.6428543713293 * $B$30 / 100</f>
        <v>76.642854371329307</v>
      </c>
      <c r="R62" s="9">
        <f>77.3601209897881 * $B$30 / 100</f>
        <v>77.360120989788101</v>
      </c>
      <c r="S62" s="9">
        <f>78.077387608247 * $B$30 / 100</f>
        <v>78.077387608246994</v>
      </c>
      <c r="T62" s="9">
        <f>78.7946542267059 * $B$30 / 100</f>
        <v>78.794654226705902</v>
      </c>
      <c r="U62" s="9">
        <f>79.6314652815746 * $B$30 / 100</f>
        <v>79.631465281574606</v>
      </c>
      <c r="V62" s="9">
        <f>80.2309255895165 * $B$30 / 100</f>
        <v>80.230925589516502</v>
      </c>
      <c r="W62" s="9">
        <f>80.8068246353551 * $B$30 / 100</f>
        <v>80.806824635355099</v>
      </c>
      <c r="X62" s="9">
        <f>81.4787068555001 * $B$30 / 100</f>
        <v>81.478706855500107</v>
      </c>
      <c r="Y62" s="9">
        <f>82.0546059013386 * $B$30 / 100</f>
        <v>82.054605901338604</v>
      </c>
      <c r="Z62" s="9">
        <f>82.6305049471772 * $B$30 / 100</f>
        <v>82.630504947177201</v>
      </c>
      <c r="AA62" s="9">
        <f>83.2064039930157 * $B$30 / 100</f>
        <v>83.206403993015698</v>
      </c>
      <c r="AB62" s="9">
        <f>83.8782862131607 * $B$30 / 100</f>
        <v>83.878286213160706</v>
      </c>
      <c r="AC62" s="9">
        <f>84.4541852589992 * $B$30 / 100</f>
        <v>84.454185258999203</v>
      </c>
      <c r="AD62" s="9">
        <f>85.0300843048378 * $B$30 / 100</f>
        <v>85.0300843048378</v>
      </c>
      <c r="AE62" s="9">
        <f>85.6059833506763 * $B$30 / 100</f>
        <v>85.605983350676283</v>
      </c>
      <c r="AF62" s="9">
        <f>86.2778655708213 * $B$30 / 100</f>
        <v>86.277865570821305</v>
      </c>
      <c r="AG62" s="9">
        <f>86.8537646166599 * $B$30 / 100</f>
        <v>86.853764616659902</v>
      </c>
      <c r="AH62" s="10">
        <f>87.4296636624984 * $B$30 / 100</f>
        <v>87.429663662498399</v>
      </c>
    </row>
    <row r="65" spans="1:34" ht="28.9" customHeight="1" x14ac:dyDescent="0.5">
      <c r="A65" s="1" t="s">
        <v>17</v>
      </c>
      <c r="B65" s="1"/>
    </row>
    <row r="66" spans="1:34" x14ac:dyDescent="0.25">
      <c r="A66" s="43" t="s">
        <v>18</v>
      </c>
      <c r="B66" s="44">
        <v>128</v>
      </c>
      <c r="C66" s="44">
        <v>144</v>
      </c>
      <c r="D66" s="44">
        <v>160</v>
      </c>
      <c r="E66" s="44">
        <v>176</v>
      </c>
      <c r="F66" s="44">
        <v>192</v>
      </c>
      <c r="G66" s="44">
        <v>208</v>
      </c>
      <c r="H66" s="44">
        <v>224</v>
      </c>
      <c r="I66" s="44">
        <v>240</v>
      </c>
      <c r="J66" s="44">
        <v>256</v>
      </c>
      <c r="K66" s="44">
        <v>272</v>
      </c>
      <c r="L66" s="44">
        <v>288</v>
      </c>
      <c r="M66" s="44">
        <v>304</v>
      </c>
      <c r="N66" s="44">
        <v>320</v>
      </c>
      <c r="O66" s="44">
        <v>336</v>
      </c>
      <c r="P66" s="44">
        <v>352</v>
      </c>
      <c r="Q66" s="44">
        <v>368</v>
      </c>
      <c r="R66" s="44">
        <v>384</v>
      </c>
      <c r="S66" s="44">
        <v>400</v>
      </c>
      <c r="T66" s="44">
        <v>416</v>
      </c>
      <c r="U66" s="44">
        <v>432</v>
      </c>
      <c r="V66" s="44">
        <v>448</v>
      </c>
      <c r="W66" s="44">
        <v>464</v>
      </c>
      <c r="X66" s="44">
        <v>480</v>
      </c>
      <c r="Y66" s="44">
        <v>496</v>
      </c>
      <c r="Z66" s="44">
        <v>512</v>
      </c>
      <c r="AA66" s="44">
        <v>528</v>
      </c>
      <c r="AB66" s="44">
        <v>544</v>
      </c>
      <c r="AC66" s="44">
        <v>560</v>
      </c>
      <c r="AD66" s="44">
        <v>576</v>
      </c>
      <c r="AE66" s="44">
        <v>592</v>
      </c>
      <c r="AF66" s="44">
        <v>608</v>
      </c>
      <c r="AG66" s="44">
        <v>624</v>
      </c>
      <c r="AH66" s="45">
        <v>640</v>
      </c>
    </row>
    <row r="67" spans="1:34" x14ac:dyDescent="0.25">
      <c r="A67" s="5" t="s">
        <v>41</v>
      </c>
      <c r="B67" s="6">
        <v>43.636485152977663</v>
      </c>
      <c r="C67" s="6">
        <v>46.283481838224908</v>
      </c>
      <c r="D67" s="6">
        <v>48.787073550609179</v>
      </c>
      <c r="E67" s="6">
        <v>51.168314416206883</v>
      </c>
      <c r="F67" s="6">
        <v>53.443561396664613</v>
      </c>
      <c r="G67" s="6">
        <v>55.625822324908732</v>
      </c>
      <c r="H67" s="6">
        <v>57.742473412229486</v>
      </c>
      <c r="I67" s="6">
        <v>59.859124499550262</v>
      </c>
      <c r="J67" s="6">
        <v>61.975775586871023</v>
      </c>
      <c r="K67" s="6">
        <v>64.092426674191785</v>
      </c>
      <c r="L67" s="6">
        <v>66.209077761512546</v>
      </c>
      <c r="M67" s="6">
        <v>68.274743822642378</v>
      </c>
      <c r="N67" s="6">
        <v>70.187454805199394</v>
      </c>
      <c r="O67" s="6">
        <v>72.100165787756396</v>
      </c>
      <c r="P67" s="6">
        <v>74.012876770313412</v>
      </c>
      <c r="Q67" s="6">
        <v>75.925587752870427</v>
      </c>
      <c r="R67" s="6">
        <v>77.838298735427443</v>
      </c>
      <c r="S67" s="6">
        <v>79.751009717984459</v>
      </c>
      <c r="T67" s="6">
        <v>81.286740506887256</v>
      </c>
      <c r="U67" s="6">
        <v>82.822471295790052</v>
      </c>
      <c r="V67" s="6">
        <v>84.358202084692863</v>
      </c>
      <c r="W67" s="6">
        <v>85.893932873595659</v>
      </c>
      <c r="X67" s="6">
        <v>87.429663662498456</v>
      </c>
      <c r="Y67" s="6">
        <v>88.965394451401252</v>
      </c>
      <c r="Z67" s="6">
        <v>90.389885183160189</v>
      </c>
      <c r="AA67" s="6">
        <v>91.777295895871177</v>
      </c>
      <c r="AB67" s="6">
        <v>93.164706608582165</v>
      </c>
      <c r="AC67" s="6">
        <v>94.552117321293153</v>
      </c>
      <c r="AD67" s="6">
        <v>95.939528034004127</v>
      </c>
      <c r="AE67" s="6">
        <v>97.326938746715115</v>
      </c>
      <c r="AF67" s="6">
        <v>98.633399066285762</v>
      </c>
      <c r="AG67" s="6">
        <v>99.92277926945151</v>
      </c>
      <c r="AH67" s="7">
        <v>101.19573223458529</v>
      </c>
    </row>
    <row r="68" spans="1:34" x14ac:dyDescent="0.25">
      <c r="A68" s="8" t="s">
        <v>42</v>
      </c>
      <c r="B68" s="9">
        <f>43.6364851529776 * $B$30 / 100</f>
        <v>43.636485152977599</v>
      </c>
      <c r="C68" s="9">
        <f>46.2834818382249 * $B$30 / 100</f>
        <v>46.283481838224901</v>
      </c>
      <c r="D68" s="9">
        <f>48.7870735506091 * $B$30 / 100</f>
        <v>48.787073550609101</v>
      </c>
      <c r="E68" s="9">
        <f>51.1683144162068 * $B$30 / 100</f>
        <v>51.168314416206798</v>
      </c>
      <c r="F68" s="9">
        <f>53.4435613966646 * $B$30 / 100</f>
        <v>53.443561396664599</v>
      </c>
      <c r="G68" s="9">
        <f>55.6258223249087 * $B$30 / 100</f>
        <v>55.625822324908697</v>
      </c>
      <c r="H68" s="9">
        <f>57.7424734122294 * $B$30 / 100</f>
        <v>57.742473412229401</v>
      </c>
      <c r="I68" s="9">
        <f>59.8591244995502 * $B$30 / 100</f>
        <v>59.859124499550198</v>
      </c>
      <c r="J68" s="9">
        <f>61.975775586871 * $B$30 / 100</f>
        <v>61.975775586871002</v>
      </c>
      <c r="K68" s="9">
        <f>64.0924266741917 * $B$30 / 100</f>
        <v>64.092426674191699</v>
      </c>
      <c r="L68" s="9">
        <f>66.2090777615125 * $B$30 / 100</f>
        <v>66.209077761512503</v>
      </c>
      <c r="M68" s="9">
        <f>68.2747438226423 * $B$30 / 100</f>
        <v>68.274743822642293</v>
      </c>
      <c r="N68" s="9">
        <f>70.1874548051994 * $B$30 / 100</f>
        <v>70.187454805199394</v>
      </c>
      <c r="O68" s="9">
        <f>72.1001657877564 * $B$30 / 100</f>
        <v>72.100165787756396</v>
      </c>
      <c r="P68" s="9">
        <f>74.0128767703134 * $B$30 / 100</f>
        <v>74.012876770313397</v>
      </c>
      <c r="Q68" s="9">
        <f>75.9255877528704 * $B$30 / 100</f>
        <v>75.925587752870399</v>
      </c>
      <c r="R68" s="9">
        <f>77.8382987354274 * $B$30 / 100</f>
        <v>77.838298735427401</v>
      </c>
      <c r="S68" s="9">
        <f>79.7510097179844 * $B$30 / 100</f>
        <v>79.751009717984402</v>
      </c>
      <c r="T68" s="9">
        <f>81.2867405068872 * $B$30 / 100</f>
        <v>81.286740506887199</v>
      </c>
      <c r="U68" s="9">
        <f>82.82247129579 * $B$30 / 100</f>
        <v>82.822471295789995</v>
      </c>
      <c r="V68" s="9">
        <f>84.3582020846928 * $B$30 / 100</f>
        <v>84.358202084692806</v>
      </c>
      <c r="W68" s="9">
        <f>85.8939328735956 * $B$30 / 100</f>
        <v>85.893932873595602</v>
      </c>
      <c r="X68" s="9">
        <f>87.4296636624984 * $B$30 / 100</f>
        <v>87.429663662498399</v>
      </c>
      <c r="Y68" s="9">
        <f>88.9653944514012 * $B$30 / 100</f>
        <v>88.965394451401195</v>
      </c>
      <c r="Z68" s="9">
        <f>90.3898851831601 * $B$30 / 100</f>
        <v>90.389885183160089</v>
      </c>
      <c r="AA68" s="9">
        <f>91.7772958958711 * $B$30 / 100</f>
        <v>91.777295895871106</v>
      </c>
      <c r="AB68" s="9">
        <f>93.1647066085821 * $B$30 / 100</f>
        <v>93.164706608582094</v>
      </c>
      <c r="AC68" s="9">
        <f>94.5521173212931 * $B$30 / 100</f>
        <v>94.552117321293096</v>
      </c>
      <c r="AD68" s="9">
        <f>95.9395280340041 * $B$30 / 100</f>
        <v>95.939528034004113</v>
      </c>
      <c r="AE68" s="9">
        <f>97.3269387467151 * $B$30 / 100</f>
        <v>97.326938746715101</v>
      </c>
      <c r="AF68" s="9">
        <f>98.6333990662857 * $B$30 / 100</f>
        <v>98.633399066285705</v>
      </c>
      <c r="AG68" s="9">
        <f>99.9227792694515 * $B$30 / 100</f>
        <v>99.922779269451496</v>
      </c>
      <c r="AH68" s="10">
        <f>101.195732234585 * $B$30 / 100</f>
        <v>101.19573223458499</v>
      </c>
    </row>
    <row r="71" spans="1:34" ht="28.9" customHeight="1" x14ac:dyDescent="0.5">
      <c r="A71" s="1" t="s">
        <v>45</v>
      </c>
      <c r="B71" s="1"/>
    </row>
    <row r="72" spans="1:34" x14ac:dyDescent="0.25">
      <c r="A72" s="43" t="s">
        <v>18</v>
      </c>
      <c r="B72" s="44">
        <v>128</v>
      </c>
      <c r="C72" s="44">
        <v>148</v>
      </c>
      <c r="D72" s="44">
        <v>168</v>
      </c>
      <c r="E72" s="44">
        <v>188</v>
      </c>
      <c r="F72" s="44">
        <v>208</v>
      </c>
      <c r="G72" s="44">
        <v>228</v>
      </c>
      <c r="H72" s="44">
        <v>248</v>
      </c>
      <c r="I72" s="44">
        <v>268</v>
      </c>
      <c r="J72" s="44">
        <v>288</v>
      </c>
      <c r="K72" s="44">
        <v>308</v>
      </c>
      <c r="L72" s="44">
        <v>328</v>
      </c>
      <c r="M72" s="44">
        <v>348</v>
      </c>
      <c r="N72" s="44">
        <v>368</v>
      </c>
      <c r="O72" s="44">
        <v>388</v>
      </c>
      <c r="P72" s="44">
        <v>408</v>
      </c>
      <c r="Q72" s="44">
        <v>428</v>
      </c>
      <c r="R72" s="44">
        <v>448</v>
      </c>
      <c r="S72" s="44">
        <v>468</v>
      </c>
      <c r="T72" s="44">
        <v>488</v>
      </c>
      <c r="U72" s="44">
        <v>508</v>
      </c>
      <c r="V72" s="44">
        <v>528</v>
      </c>
      <c r="W72" s="44">
        <v>548</v>
      </c>
      <c r="X72" s="44">
        <v>568</v>
      </c>
      <c r="Y72" s="44">
        <v>588</v>
      </c>
      <c r="Z72" s="44">
        <v>608</v>
      </c>
      <c r="AA72" s="44">
        <v>628</v>
      </c>
      <c r="AB72" s="44">
        <v>648</v>
      </c>
      <c r="AC72" s="44">
        <v>668</v>
      </c>
      <c r="AD72" s="44">
        <v>688</v>
      </c>
      <c r="AE72" s="44">
        <v>708</v>
      </c>
      <c r="AF72" s="44">
        <v>728</v>
      </c>
      <c r="AG72" s="44">
        <v>748</v>
      </c>
      <c r="AH72" s="45">
        <v>768</v>
      </c>
    </row>
    <row r="73" spans="1:34" x14ac:dyDescent="0.25">
      <c r="A73" s="5" t="s">
        <v>41</v>
      </c>
      <c r="B73" s="6">
        <v>43.636485152977663</v>
      </c>
      <c r="C73" s="6">
        <v>46.921904849548767</v>
      </c>
      <c r="D73" s="6">
        <v>49.9918740688342</v>
      </c>
      <c r="E73" s="6">
        <v>52.883927531134127</v>
      </c>
      <c r="F73" s="6">
        <v>55.625822324908732</v>
      </c>
      <c r="G73" s="6">
        <v>58.271636184059687</v>
      </c>
      <c r="H73" s="6">
        <v>60.917450043210643</v>
      </c>
      <c r="I73" s="6">
        <v>63.563263902361598</v>
      </c>
      <c r="J73" s="6">
        <v>66.209077761512546</v>
      </c>
      <c r="K73" s="6">
        <v>68.752921568281621</v>
      </c>
      <c r="L73" s="6">
        <v>71.143810296477895</v>
      </c>
      <c r="M73" s="6">
        <v>73.534699024674168</v>
      </c>
      <c r="N73" s="6">
        <v>75.925587752870427</v>
      </c>
      <c r="O73" s="6">
        <v>78.316476481066701</v>
      </c>
      <c r="P73" s="6">
        <v>80.518875112435865</v>
      </c>
      <c r="Q73" s="6">
        <v>82.438538598564364</v>
      </c>
      <c r="R73" s="6">
        <v>84.358202084692863</v>
      </c>
      <c r="S73" s="6">
        <v>86.277865570821362</v>
      </c>
      <c r="T73" s="6">
        <v>88.197529056949861</v>
      </c>
      <c r="U73" s="6">
        <v>90.043032504982449</v>
      </c>
      <c r="V73" s="6">
        <v>91.777295895871177</v>
      </c>
      <c r="W73" s="6">
        <v>93.511559286759905</v>
      </c>
      <c r="X73" s="6">
        <v>95.245822677648647</v>
      </c>
      <c r="Y73" s="6">
        <v>96.980086068537375</v>
      </c>
      <c r="Z73" s="6">
        <v>98.615615985000488</v>
      </c>
      <c r="AA73" s="6">
        <v>100.2244597807404</v>
      </c>
      <c r="AB73" s="6">
        <v>101.8078826053337</v>
      </c>
      <c r="AC73" s="6">
        <v>103.3670526948582</v>
      </c>
      <c r="AD73" s="6">
        <v>104.903051457342</v>
      </c>
      <c r="AE73" s="6">
        <v>106.4168822476111</v>
      </c>
      <c r="AF73" s="6">
        <v>107.90947803386921</v>
      </c>
      <c r="AG73" s="6">
        <v>109.3817081224382</v>
      </c>
      <c r="AH73" s="7">
        <v>110.8343840783284</v>
      </c>
    </row>
    <row r="74" spans="1:34" x14ac:dyDescent="0.25">
      <c r="A74" s="8" t="s">
        <v>42</v>
      </c>
      <c r="B74" s="9">
        <f>43.6364851529776 * $B$30 / 100</f>
        <v>43.636485152977599</v>
      </c>
      <c r="C74" s="9">
        <f>46.9219048495487 * $B$30 / 100</f>
        <v>46.921904849548703</v>
      </c>
      <c r="D74" s="9">
        <f>49.9918740688342 * $B$30 / 100</f>
        <v>49.991874068834207</v>
      </c>
      <c r="E74" s="9">
        <f>52.8839275311341 * $B$30 / 100</f>
        <v>52.883927531134098</v>
      </c>
      <c r="F74" s="9">
        <f>55.6258223249087 * $B$30 / 100</f>
        <v>55.625822324908697</v>
      </c>
      <c r="G74" s="9">
        <f>58.2716361840596 * $B$30 / 100</f>
        <v>58.271636184059595</v>
      </c>
      <c r="H74" s="9">
        <f>60.9174500432106 * $B$30 / 100</f>
        <v>60.9174500432106</v>
      </c>
      <c r="I74" s="9">
        <f>63.5632639023616 * $B$30 / 100</f>
        <v>63.563263902361598</v>
      </c>
      <c r="J74" s="9">
        <f>66.2090777615125 * $B$30 / 100</f>
        <v>66.209077761512503</v>
      </c>
      <c r="K74" s="9">
        <f>68.7529215682816 * $B$30 / 100</f>
        <v>68.752921568281593</v>
      </c>
      <c r="L74" s="9">
        <f>71.1438102964779 * $B$30 / 100</f>
        <v>71.143810296477895</v>
      </c>
      <c r="M74" s="9">
        <f>73.5346990246741 * $B$30 / 100</f>
        <v>73.534699024674097</v>
      </c>
      <c r="N74" s="9">
        <f>75.9255877528704 * $B$30 / 100</f>
        <v>75.925587752870399</v>
      </c>
      <c r="O74" s="9">
        <f>78.3164764810667 * $B$30 / 100</f>
        <v>78.316476481066701</v>
      </c>
      <c r="P74" s="9">
        <f>80.5188751124358 * $B$30 / 100</f>
        <v>80.518875112435794</v>
      </c>
      <c r="Q74" s="9">
        <f>82.4385385985643 * $B$30 / 100</f>
        <v>82.438538598564307</v>
      </c>
      <c r="R74" s="9">
        <f>84.3582020846928 * $B$30 / 100</f>
        <v>84.358202084692806</v>
      </c>
      <c r="S74" s="9">
        <f>86.2778655708213 * $B$30 / 100</f>
        <v>86.277865570821305</v>
      </c>
      <c r="T74" s="9">
        <f>88.1975290569498 * $B$30 / 100</f>
        <v>88.197529056949804</v>
      </c>
      <c r="U74" s="9">
        <f>90.0430325049824 * $B$30 / 100</f>
        <v>90.043032504982406</v>
      </c>
      <c r="V74" s="9">
        <f>91.7772958958711 * $B$30 / 100</f>
        <v>91.777295895871106</v>
      </c>
      <c r="W74" s="9">
        <f>93.5115592867599 * $B$30 / 100</f>
        <v>93.511559286759905</v>
      </c>
      <c r="X74" s="9">
        <f>95.2458226776486 * $B$30 / 100</f>
        <v>95.245822677648619</v>
      </c>
      <c r="Y74" s="9">
        <f>96.9800860685373 * $B$30 / 100</f>
        <v>96.980086068537318</v>
      </c>
      <c r="Z74" s="9">
        <f>98.6156159850004 * $B$30 / 100</f>
        <v>98.615615985000403</v>
      </c>
      <c r="AA74" s="9">
        <f>100.22445978074 * $B$30 / 100</f>
        <v>100.22445978074001</v>
      </c>
      <c r="AB74" s="9">
        <f>101.807882605333 * $B$30 / 100</f>
        <v>101.80788260533299</v>
      </c>
      <c r="AC74" s="9">
        <f>103.367052694858 * $B$30 / 100</f>
        <v>103.36705269485802</v>
      </c>
      <c r="AD74" s="9">
        <f>104.903051457342 * $B$30 / 100</f>
        <v>104.903051457342</v>
      </c>
      <c r="AE74" s="9">
        <f>106.416882247611 * $B$30 / 100</f>
        <v>106.416882247611</v>
      </c>
      <c r="AF74" s="9">
        <f>107.909478033869 * $B$30 / 100</f>
        <v>107.90947803386899</v>
      </c>
      <c r="AG74" s="9">
        <f>109.381708122438 * $B$30 / 100</f>
        <v>109.381708122438</v>
      </c>
      <c r="AH74" s="10">
        <f>110.834384078328 * $B$30 / 100</f>
        <v>110.834384078328</v>
      </c>
    </row>
    <row r="77" spans="1:34" ht="28.9" customHeight="1" x14ac:dyDescent="0.5">
      <c r="A77" s="1" t="s">
        <v>20</v>
      </c>
      <c r="B77" s="1"/>
    </row>
    <row r="78" spans="1:34" x14ac:dyDescent="0.25">
      <c r="A78" s="43" t="s">
        <v>13</v>
      </c>
      <c r="B78" s="44">
        <v>-80</v>
      </c>
      <c r="C78" s="44">
        <v>-70</v>
      </c>
      <c r="D78" s="44">
        <v>-60</v>
      </c>
      <c r="E78" s="44">
        <v>-50</v>
      </c>
      <c r="F78" s="44">
        <v>-40</v>
      </c>
      <c r="G78" s="44">
        <v>-30</v>
      </c>
      <c r="H78" s="44">
        <v>-20</v>
      </c>
      <c r="I78" s="44">
        <v>-10</v>
      </c>
      <c r="J78" s="44">
        <v>0</v>
      </c>
      <c r="K78" s="44">
        <v>10</v>
      </c>
      <c r="L78" s="44">
        <v>20</v>
      </c>
      <c r="M78" s="44">
        <v>30</v>
      </c>
      <c r="N78" s="44">
        <v>40</v>
      </c>
      <c r="O78" s="44">
        <v>50</v>
      </c>
      <c r="P78" s="44">
        <v>60</v>
      </c>
      <c r="Q78" s="44">
        <v>70</v>
      </c>
      <c r="R78" s="45">
        <v>80</v>
      </c>
    </row>
    <row r="79" spans="1:34" x14ac:dyDescent="0.25">
      <c r="A79" s="5" t="s">
        <v>41</v>
      </c>
      <c r="B79" s="6">
        <v>70.187454805199394</v>
      </c>
      <c r="C79" s="6">
        <v>71.382899169297517</v>
      </c>
      <c r="D79" s="6">
        <v>72.578343533395653</v>
      </c>
      <c r="E79" s="6">
        <v>73.77378789749379</v>
      </c>
      <c r="F79" s="6">
        <v>74.969232261591927</v>
      </c>
      <c r="G79" s="6">
        <v>76.164676625690063</v>
      </c>
      <c r="H79" s="6">
        <v>77.360120989788186</v>
      </c>
      <c r="I79" s="6">
        <v>78.555565353886323</v>
      </c>
      <c r="J79" s="6">
        <v>79.751009717984459</v>
      </c>
      <c r="K79" s="6">
        <v>80.710841461048716</v>
      </c>
      <c r="L79" s="6">
        <v>81.670673204112958</v>
      </c>
      <c r="M79" s="6">
        <v>82.630504947177201</v>
      </c>
      <c r="N79" s="6">
        <v>83.590336690241458</v>
      </c>
      <c r="O79" s="6">
        <v>84.550168433305714</v>
      </c>
      <c r="P79" s="6">
        <v>85.510000176369957</v>
      </c>
      <c r="Q79" s="6">
        <v>86.469831919434199</v>
      </c>
      <c r="R79" s="7">
        <v>87.429663662498456</v>
      </c>
    </row>
    <row r="80" spans="1:34" x14ac:dyDescent="0.25">
      <c r="A80" s="8" t="s">
        <v>42</v>
      </c>
      <c r="B80" s="9">
        <f>70.1874548051994 * $B$30 / 100</f>
        <v>70.187454805199394</v>
      </c>
      <c r="C80" s="9">
        <f>71.3828991692975 * $B$30 / 100</f>
        <v>71.382899169297502</v>
      </c>
      <c r="D80" s="9">
        <f>72.5783435333956 * $B$30 / 100</f>
        <v>72.578343533395596</v>
      </c>
      <c r="E80" s="9">
        <f>73.7737878974937 * $B$30 / 100</f>
        <v>73.773787897493705</v>
      </c>
      <c r="F80" s="9">
        <f>74.9692322615919 * $B$30 / 100</f>
        <v>74.969232261591898</v>
      </c>
      <c r="G80" s="9">
        <f>76.16467662569 * $B$30 / 100</f>
        <v>76.164676625690007</v>
      </c>
      <c r="H80" s="9">
        <f>77.3601209897881 * $B$30 / 100</f>
        <v>77.360120989788101</v>
      </c>
      <c r="I80" s="9">
        <f>78.5555653538863 * $B$30 / 100</f>
        <v>78.555565353886294</v>
      </c>
      <c r="J80" s="9">
        <f>79.7510097179844 * $B$30 / 100</f>
        <v>79.751009717984402</v>
      </c>
      <c r="K80" s="9">
        <f>80.7108414610487 * $B$30 / 100</f>
        <v>80.710841461048702</v>
      </c>
      <c r="L80" s="9">
        <f>81.6706732041129 * $B$30 / 100</f>
        <v>81.670673204112902</v>
      </c>
      <c r="M80" s="9">
        <f>82.6305049471772 * $B$30 / 100</f>
        <v>82.630504947177201</v>
      </c>
      <c r="N80" s="9">
        <f>83.5903366902414 * $B$30 / 100</f>
        <v>83.590336690241401</v>
      </c>
      <c r="O80" s="9">
        <f>84.5501684333057 * $B$30 / 100</f>
        <v>84.5501684333057</v>
      </c>
      <c r="P80" s="9">
        <f>85.5100001763699 * $B$30 / 100</f>
        <v>85.5100001763699</v>
      </c>
      <c r="Q80" s="9">
        <f>86.4698319194342 * $B$30 / 100</f>
        <v>86.469831919434199</v>
      </c>
      <c r="R80" s="10">
        <f>87.4296636624984 * $B$30 / 100</f>
        <v>87.429663662498399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2024-08-14T01:17:43Z</dcterms:created>
  <dcterms:modified xsi:type="dcterms:W3CDTF">2024-08-14T02:21:22Z</dcterms:modified>
</cp:coreProperties>
</file>